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lanning and Programming\5.0 Funding\STP-L\FFY 2026\"/>
    </mc:Choice>
  </mc:AlternateContent>
  <xr:revisionPtr revIDLastSave="0" documentId="13_ncr:1_{FC1BC90B-14B2-4BBB-BBDF-90CEDA7F01F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gram" sheetId="3" r:id="rId1"/>
    <sheet name="Sheet1" sheetId="4" r:id="rId2"/>
  </sheets>
  <definedNames>
    <definedName name="_xlnm._FilterDatabase" localSheetId="1" hidden="1">Sheet1!$A$1:$L$16</definedName>
    <definedName name="_xlnm.Print_Area" localSheetId="0">Program!$A$1:$L$88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G11" i="3" l="1"/>
  <c r="E11" i="3" s="1"/>
  <c r="G32" i="3"/>
  <c r="J19" i="3"/>
  <c r="G24" i="3" l="1"/>
  <c r="E24" i="3" s="1"/>
  <c r="E81" i="3"/>
  <c r="G81" i="3" s="1"/>
  <c r="E80" i="3"/>
  <c r="G80" i="3" s="1"/>
  <c r="F84" i="3" l="1"/>
  <c r="E79" i="3"/>
  <c r="G79" i="3" s="1"/>
  <c r="E78" i="3"/>
  <c r="G78" i="3" s="1"/>
  <c r="E77" i="3"/>
  <c r="G77" i="3" s="1"/>
  <c r="E65" i="3"/>
  <c r="G65" i="3" s="1"/>
  <c r="E64" i="3" l="1"/>
  <c r="G64" i="3" s="1"/>
  <c r="E63" i="3"/>
  <c r="G63" i="3" s="1"/>
  <c r="E62" i="3"/>
  <c r="G62" i="3" s="1"/>
  <c r="E61" i="3"/>
  <c r="G61" i="3" s="1"/>
  <c r="F85" i="3" l="1"/>
  <c r="F6" i="3"/>
  <c r="G13" i="3"/>
  <c r="E14" i="3"/>
  <c r="G14" i="3" s="1"/>
  <c r="G9" i="3"/>
  <c r="H85" i="3" l="1"/>
  <c r="G50" i="3"/>
  <c r="F37" i="3" l="1"/>
  <c r="G42" i="3" l="1"/>
  <c r="F54" i="3" l="1"/>
  <c r="F56" i="3" s="1"/>
  <c r="E10" i="3"/>
  <c r="G10" i="3" s="1"/>
  <c r="E41" i="3"/>
  <c r="G41" i="3" s="1"/>
  <c r="F73" i="3" l="1"/>
  <c r="F8" i="3" l="1"/>
  <c r="F26" i="3" l="1"/>
  <c r="E39" i="3" l="1"/>
  <c r="G39" i="3" s="1"/>
  <c r="E16" i="3" l="1"/>
  <c r="G16" i="3" s="1"/>
  <c r="E40" i="3"/>
  <c r="G40" i="3" s="1"/>
  <c r="E54" i="3"/>
  <c r="G54" i="3" s="1"/>
  <c r="E52" i="3"/>
  <c r="G52" i="3" s="1"/>
  <c r="E37" i="3"/>
  <c r="G37" i="3" s="1"/>
  <c r="E53" i="3"/>
  <c r="G53" i="3" s="1"/>
  <c r="E38" i="3"/>
  <c r="G38" i="3" s="1"/>
  <c r="E36" i="3"/>
  <c r="G36" i="3" s="1"/>
  <c r="F35" i="3"/>
  <c r="F45" i="3" s="1"/>
  <c r="F57" i="3"/>
  <c r="E34" i="3"/>
  <c r="G34" i="3" s="1"/>
  <c r="E35" i="3" l="1"/>
  <c r="G35" i="3" s="1"/>
  <c r="E51" i="3"/>
  <c r="G51" i="3" s="1"/>
  <c r="F46" i="3" l="1"/>
  <c r="H46" i="3" s="1"/>
  <c r="E33" i="3"/>
  <c r="G33" i="3" s="1"/>
  <c r="F7" i="3" l="1"/>
  <c r="F18" i="3" s="1"/>
  <c r="F27" i="3"/>
  <c r="F28" i="3"/>
  <c r="G25" i="3"/>
  <c r="G23" i="3"/>
  <c r="G6" i="3"/>
  <c r="G8" i="3"/>
  <c r="G15" i="3"/>
  <c r="H57" i="3" l="1"/>
  <c r="H19" i="3"/>
  <c r="G7" i="3"/>
  <c r="H28" i="3"/>
  <c r="G26" i="3"/>
  <c r="F72" i="3" l="1"/>
  <c r="H73" i="3" s="1"/>
</calcChain>
</file>

<file path=xl/sharedStrings.xml><?xml version="1.0" encoding="utf-8"?>
<sst xmlns="http://schemas.openxmlformats.org/spreadsheetml/2006/main" count="615" uniqueCount="229">
  <si>
    <t>TIP #</t>
  </si>
  <si>
    <t>Agency</t>
  </si>
  <si>
    <t>Programmed STP</t>
  </si>
  <si>
    <t>Algonquin</t>
  </si>
  <si>
    <t>Crystal Lake</t>
  </si>
  <si>
    <t>McHenry</t>
  </si>
  <si>
    <t>Lakewood</t>
  </si>
  <si>
    <t>Lake in the Hills</t>
  </si>
  <si>
    <t>STP Funding Increase Request</t>
  </si>
  <si>
    <t>Project Type</t>
  </si>
  <si>
    <t>Project Name</t>
  </si>
  <si>
    <t>Resurfacing</t>
  </si>
  <si>
    <t>Johnsburg</t>
  </si>
  <si>
    <t>TOTALS</t>
  </si>
  <si>
    <t>Cary</t>
  </si>
  <si>
    <t>Bull Valley</t>
  </si>
  <si>
    <t>Prairie Grove</t>
  </si>
  <si>
    <t>FFY 2026 - October 1, 2025 thru September 30, 2026</t>
  </si>
  <si>
    <t>FFY 2027 - October 1, 2026 thru September 30, 2027</t>
  </si>
  <si>
    <t>Harvard</t>
  </si>
  <si>
    <t>Roadway &amp; Intersection</t>
  </si>
  <si>
    <t>Marengo Road</t>
  </si>
  <si>
    <t>Project Phase</t>
  </si>
  <si>
    <t>CON/CE</t>
  </si>
  <si>
    <t>E2</t>
  </si>
  <si>
    <t>E1</t>
  </si>
  <si>
    <t>Marengo</t>
  </si>
  <si>
    <t>Spring Grove</t>
  </si>
  <si>
    <t>Kreutzer Road</t>
  </si>
  <si>
    <t>Huntley</t>
  </si>
  <si>
    <t>Johnsburg Road</t>
  </si>
  <si>
    <t>First Street</t>
  </si>
  <si>
    <t>Barreville Road</t>
  </si>
  <si>
    <t>West Wonder Lake Road</t>
  </si>
  <si>
    <t>Wonder Lake</t>
  </si>
  <si>
    <t>Ballard Road</t>
  </si>
  <si>
    <t>Queen Ann Road</t>
  </si>
  <si>
    <t>Boyer Road</t>
  </si>
  <si>
    <t>Winn Road/East Solon Road</t>
  </si>
  <si>
    <t>Ringwood Road/Fox Lake Road</t>
  </si>
  <si>
    <t>Frank Road</t>
  </si>
  <si>
    <t>11-22-0026</t>
  </si>
  <si>
    <t>11-22-0038</t>
  </si>
  <si>
    <t xml:space="preserve">Left Over $: </t>
  </si>
  <si>
    <t>FFY26 Allotment:</t>
  </si>
  <si>
    <t xml:space="preserve">FFY26 Mark: </t>
  </si>
  <si>
    <t>FFY27 Allotment:</t>
  </si>
  <si>
    <t xml:space="preserve">FFY27 Mark: </t>
  </si>
  <si>
    <t>Target Letting/ Auth Date</t>
  </si>
  <si>
    <t>Match Amount</t>
  </si>
  <si>
    <t>Phase Total</t>
  </si>
  <si>
    <t>Authorization Deadline</t>
  </si>
  <si>
    <t>11-21-0010</t>
  </si>
  <si>
    <t>11-21-0011</t>
  </si>
  <si>
    <t>11-22-0029</t>
  </si>
  <si>
    <t>11-22-0034</t>
  </si>
  <si>
    <t>Carryover from FY25:</t>
  </si>
  <si>
    <t>Carryover from FY26:</t>
  </si>
  <si>
    <t>9/30/2025</t>
  </si>
  <si>
    <t>Q1, 2025</t>
  </si>
  <si>
    <t>11-22-0027</t>
  </si>
  <si>
    <t>11-22-0028</t>
  </si>
  <si>
    <t>11-22-0031</t>
  </si>
  <si>
    <t>9/30/2026</t>
  </si>
  <si>
    <t>Q1, 2026</t>
  </si>
  <si>
    <t>11-22-0033</t>
  </si>
  <si>
    <t>11-22-0035</t>
  </si>
  <si>
    <t>11-22-0036</t>
  </si>
  <si>
    <t>9/30/2027</t>
  </si>
  <si>
    <t>Q1, 2027</t>
  </si>
  <si>
    <t>CONTINGENCY</t>
  </si>
  <si>
    <t>Crystal Lake Road</t>
  </si>
  <si>
    <t>Miller Road</t>
  </si>
  <si>
    <t>McHenry County</t>
  </si>
  <si>
    <t>11/2025</t>
  </si>
  <si>
    <t>Prairie Grove, McHenry</t>
  </si>
  <si>
    <t>North Main Street</t>
  </si>
  <si>
    <t>FFY 2028 - October 1, 2027 thru September 30, 2028</t>
  </si>
  <si>
    <t>9/30/2028</t>
  </si>
  <si>
    <t>FFY28 Allotment:</t>
  </si>
  <si>
    <t>Carryover from FY27:</t>
  </si>
  <si>
    <t xml:space="preserve">FFY28 Mark: </t>
  </si>
  <si>
    <t>Diggins-Sumner</t>
  </si>
  <si>
    <t>TBD</t>
  </si>
  <si>
    <t>FFY 2029 - October 1, 2028 thru September 30, 2029</t>
  </si>
  <si>
    <t>FFY29 Allotment:</t>
  </si>
  <si>
    <t>Carryover from FY28:</t>
  </si>
  <si>
    <t xml:space="preserve">FFY29 Mark: </t>
  </si>
  <si>
    <t>9/30/2029</t>
  </si>
  <si>
    <t>Main Street-Liberty Road</t>
  </si>
  <si>
    <t>Thompson Road</t>
  </si>
  <si>
    <t>Commercial Street</t>
  </si>
  <si>
    <t>Richmond</t>
  </si>
  <si>
    <t>Running Brook Farm Boulevard</t>
  </si>
  <si>
    <t>Oak/Industrial/Orleans</t>
  </si>
  <si>
    <t>Oak/Industrial/Orelans</t>
  </si>
  <si>
    <t>Nish Road</t>
  </si>
  <si>
    <t>Harmony Road Bridge</t>
  </si>
  <si>
    <t>Charles Road Bridge</t>
  </si>
  <si>
    <t>Marengo Road Bridge</t>
  </si>
  <si>
    <t>Last Revised:</t>
  </si>
  <si>
    <t>Last Approved:</t>
  </si>
  <si>
    <t>11-24-0016</t>
  </si>
  <si>
    <t>11-24-0019</t>
  </si>
  <si>
    <t>11-24-0015</t>
  </si>
  <si>
    <t>11-24-0017</t>
  </si>
  <si>
    <t>11-24-0018</t>
  </si>
  <si>
    <t>11-24-0020</t>
  </si>
  <si>
    <t>11-24-0021</t>
  </si>
  <si>
    <t>11-24-0022</t>
  </si>
  <si>
    <t>11-24-0023</t>
  </si>
  <si>
    <t>11-21-0003</t>
  </si>
  <si>
    <t>Prospect Street</t>
  </si>
  <si>
    <t>11-22-0003</t>
  </si>
  <si>
    <t>Three Oaks/Lutter/Sands</t>
  </si>
  <si>
    <t>3/31/2025</t>
  </si>
  <si>
    <t>$9442 returned</t>
  </si>
  <si>
    <t>Notes</t>
  </si>
  <si>
    <t>decreased by $45,927 due to smaller funding mark (3/2024)</t>
  </si>
  <si>
    <t>6/2025</t>
  </si>
  <si>
    <t>Increased by $18,000 to reflect use of Toll Credits (10/2024)</t>
  </si>
  <si>
    <t>Planned use of $755,840 from redistribution</t>
  </si>
  <si>
    <t>decreased by $49,961 due to smaller funding mark (10/24)</t>
  </si>
  <si>
    <t>Riverside Drive</t>
  </si>
  <si>
    <t>11-21-0006</t>
  </si>
  <si>
    <t>Per approved request, supplemental cost increase (10/2024)</t>
  </si>
  <si>
    <t>Planned use of $1,200,000 in redistribution (11/24)</t>
  </si>
  <si>
    <t>Supplemental Cost Increase of $654,678 to be granted once 75% of obligated funds expended</t>
  </si>
  <si>
    <t>Planned use of $5,273,925 from redistribution</t>
  </si>
  <si>
    <t>11-22-0037</t>
  </si>
  <si>
    <t>Raffel Road</t>
  </si>
  <si>
    <t>Woodstock</t>
  </si>
  <si>
    <t>Planned use of $1,303,690 from Redistribution (12/24)</t>
  </si>
  <si>
    <t>11-20-0015</t>
  </si>
  <si>
    <t>Howe/Wonder Lake Road</t>
  </si>
  <si>
    <t>Greenwood</t>
  </si>
  <si>
    <t>9/30/2024</t>
  </si>
  <si>
    <t>Planned use of $216,329 from Redistribution (12/24)</t>
  </si>
  <si>
    <t>11/2027</t>
  </si>
  <si>
    <t>No Current Requests</t>
  </si>
  <si>
    <t>1/2029</t>
  </si>
  <si>
    <t>Target Letting</t>
  </si>
  <si>
    <t>Planned use of $534,032 from Redistribution (10/2024)</t>
  </si>
  <si>
    <t>Let 1/2025</t>
  </si>
  <si>
    <t>6/2025*</t>
  </si>
  <si>
    <t>Let 4/2024</t>
  </si>
  <si>
    <t>Let 9/2023</t>
  </si>
  <si>
    <t>Howe Road</t>
  </si>
  <si>
    <t>FFY 2030 - October 1, 2029 thru September 30, 2030</t>
  </si>
  <si>
    <t>FFY30 Allotment:</t>
  </si>
  <si>
    <t>Planned use of $6,773,925 from redistribution (3/2025)
ITEP grant of $3,000,000</t>
  </si>
  <si>
    <t>9/30/2030</t>
  </si>
  <si>
    <t>McHenry County Council of Mayors STP Schedule (FFY 2026 - FFY 2030)</t>
  </si>
  <si>
    <t>Extension to March 30</t>
  </si>
  <si>
    <t>Q1 2030</t>
  </si>
  <si>
    <t>Moved from FY25 PUD funds for fiscal constraint</t>
  </si>
  <si>
    <t>11-21-0007</t>
  </si>
  <si>
    <t>Green Street Milling and Resurfacing</t>
  </si>
  <si>
    <t>Project completed, waiting on final invoice</t>
  </si>
  <si>
    <t>9/22/2023</t>
  </si>
  <si>
    <t>Cost Increase, Project completed, waiting on final invoice</t>
  </si>
  <si>
    <t>Moved from FY29 due to fiscal constraint</t>
  </si>
  <si>
    <t>Let 6/2025*</t>
  </si>
  <si>
    <t>Planned use of $154,401 from Redistribution (3/2025)
Moved to FY29 for fiscal constraint</t>
  </si>
  <si>
    <t>Planned Use of Redistribution</t>
  </si>
  <si>
    <t>Planned use of $8,130,283 from redistribution (11/2025)
ITEP grant of $3,000,000</t>
  </si>
  <si>
    <t>FY26 Planned Use of Redistrbution:</t>
  </si>
  <si>
    <t>9/2026</t>
  </si>
  <si>
    <t>FFY 2031 - October 1, 2030 thru September 30, 2031</t>
  </si>
  <si>
    <t xml:space="preserve">FFY31 Mark (est): </t>
  </si>
  <si>
    <t xml:space="preserve">FFY30 Mark (est): </t>
  </si>
  <si>
    <t>Con/CE</t>
  </si>
  <si>
    <t>Lakewood &amp; Miller</t>
  </si>
  <si>
    <t>MCDOT</t>
  </si>
  <si>
    <t>Marengo Rd</t>
  </si>
  <si>
    <t>Phase II</t>
  </si>
  <si>
    <t>English Prairie Rd</t>
  </si>
  <si>
    <t>East Wonder Lake Rd</t>
  </si>
  <si>
    <t>Ringwood</t>
  </si>
  <si>
    <t>Algonquin Rd &amp; Lincoln Ave</t>
  </si>
  <si>
    <t>Barnard Mill</t>
  </si>
  <si>
    <t>No year included</t>
  </si>
  <si>
    <t>Con/CE in 29</t>
  </si>
  <si>
    <t>CON in 28</t>
  </si>
  <si>
    <t>CON in 30</t>
  </si>
  <si>
    <t>requested Phase 2 in 27</t>
  </si>
  <si>
    <t>Phase 1</t>
  </si>
  <si>
    <t>CON/CE in 30</t>
  </si>
  <si>
    <t>Square Barn Rd</t>
  </si>
  <si>
    <t>11-26-0005</t>
  </si>
  <si>
    <t>11/2026</t>
  </si>
  <si>
    <t>4/2026</t>
  </si>
  <si>
    <t>Moved from Contingency 3/2026</t>
  </si>
  <si>
    <t>Moved $108,000 to PUR (7/25). Original proposal from 2020, increase due to rising construction costs</t>
  </si>
  <si>
    <t>Cost increase request to $798,967, limited to 20% of $607,936 bc Redistribution. Cost increase trying to get to 80/20 split</t>
  </si>
  <si>
    <t>11-24-0014</t>
  </si>
  <si>
    <t>Golf Course Rd</t>
  </si>
  <si>
    <t xml:space="preserve">Crystal Lake </t>
  </si>
  <si>
    <t>South St</t>
  </si>
  <si>
    <t>Calhoun St</t>
  </si>
  <si>
    <t>McCullom Lake Rd</t>
  </si>
  <si>
    <t>LITH</t>
  </si>
  <si>
    <t xml:space="preserve">LITH </t>
  </si>
  <si>
    <t>Ames Rd</t>
  </si>
  <si>
    <t>Huntley Rd</t>
  </si>
  <si>
    <t>PH2/CON/CE</t>
  </si>
  <si>
    <t>Miller Rd</t>
  </si>
  <si>
    <t>Oak St.</t>
  </si>
  <si>
    <t>Requested $1,767,790</t>
  </si>
  <si>
    <t>Requested $1,477,376</t>
  </si>
  <si>
    <t>Requested $1,800,000</t>
  </si>
  <si>
    <t>Requested $1,486,323</t>
  </si>
  <si>
    <t>Requested $1,282,176</t>
  </si>
  <si>
    <t>Requested $812,300</t>
  </si>
  <si>
    <t>Requested $513,100</t>
  </si>
  <si>
    <t>Requested $1,032,192</t>
  </si>
  <si>
    <t>Sandbloom Rd</t>
  </si>
  <si>
    <t>11-26-0014</t>
  </si>
  <si>
    <t>11-26-0010</t>
  </si>
  <si>
    <t>11-26-0011</t>
  </si>
  <si>
    <t>Barnard Mill Rd</t>
  </si>
  <si>
    <t>High Rd Extension</t>
  </si>
  <si>
    <t>11-26-0013</t>
  </si>
  <si>
    <t>11-26-0012</t>
  </si>
  <si>
    <t>11-26-0016</t>
  </si>
  <si>
    <t>11-26-0015</t>
  </si>
  <si>
    <t>Fox River Grove</t>
  </si>
  <si>
    <t>Cost Increase due to misunderstanding on Toll Credits (initial request would have been higher)</t>
  </si>
  <si>
    <t>Q2,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</si>
</sst>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_(&quot;$&quot;* #,##0_);_(&quot;$&quot;* \(#,##0\);_(&quot;$&quot;* &quot;-&quot;??_);_(@_)"/>
    <numFmt numFmtId="167" formatCode="&quot;$&quot;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7" xfId="0" applyFont="1" applyBorder="1"/>
    <xf numFmtId="0" fontId="0" fillId="4" borderId="0" xfId="0" applyFill="1" applyAlignment="1">
      <alignment horizontal="left"/>
    </xf>
    <xf numFmtId="3" fontId="2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left" wrapText="1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3" fontId="7" fillId="4" borderId="0" xfId="0" applyNumberFormat="1" applyFont="1" applyFill="1" applyAlignment="1">
      <alignment horizontal="left"/>
    </xf>
    <xf numFmtId="164" fontId="7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left" wrapText="1"/>
    </xf>
    <xf numFmtId="14" fontId="2" fillId="4" borderId="0" xfId="0" applyNumberFormat="1" applyFont="1" applyFill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164" fontId="2" fillId="7" borderId="4" xfId="0" applyNumberFormat="1" applyFont="1" applyFill="1" applyBorder="1" applyAlignment="1">
      <alignment horizontal="right" wrapText="1"/>
    </xf>
    <xf numFmtId="166" fontId="2" fillId="7" borderId="4" xfId="1" applyNumberFormat="1" applyFont="1" applyFill="1" applyBorder="1" applyAlignment="1">
      <alignment horizontal="left" wrapText="1"/>
    </xf>
    <xf numFmtId="49" fontId="2" fillId="7" borderId="5" xfId="0" applyNumberFormat="1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 wrapText="1"/>
    </xf>
    <xf numFmtId="164" fontId="7" fillId="6" borderId="4" xfId="0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/>
    </xf>
    <xf numFmtId="6" fontId="1" fillId="2" borderId="3" xfId="0" applyNumberFormat="1" applyFont="1" applyFill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left"/>
    </xf>
    <xf numFmtId="164" fontId="7" fillId="2" borderId="3" xfId="0" applyNumberFormat="1" applyFont="1" applyFill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left" wrapText="1"/>
    </xf>
    <xf numFmtId="164" fontId="6" fillId="6" borderId="8" xfId="0" applyNumberFormat="1" applyFont="1" applyFill="1" applyBorder="1" applyAlignment="1">
      <alignment horizontal="left"/>
    </xf>
    <xf numFmtId="164" fontId="7" fillId="6" borderId="4" xfId="0" applyNumberFormat="1" applyFont="1" applyFill="1" applyBorder="1" applyAlignment="1">
      <alignment horizontal="left" wrapText="1"/>
    </xf>
    <xf numFmtId="14" fontId="2" fillId="6" borderId="4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0" xfId="0" applyNumberFormat="1"/>
    <xf numFmtId="14" fontId="0" fillId="0" borderId="0" xfId="0" applyNumberFormat="1"/>
    <xf numFmtId="49" fontId="2" fillId="0" borderId="1" xfId="0" applyNumberFormat="1" applyFont="1" applyBorder="1" applyAlignment="1">
      <alignment horizontal="center" wrapText="1"/>
    </xf>
    <xf numFmtId="166" fontId="2" fillId="7" borderId="1" xfId="1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66" fontId="2" fillId="7" borderId="6" xfId="1" applyNumberFormat="1" applyFont="1" applyFill="1" applyBorder="1" applyAlignment="1">
      <alignment horizontal="left" wrapText="1"/>
    </xf>
    <xf numFmtId="0" fontId="2" fillId="6" borderId="6" xfId="0" applyFont="1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164" fontId="2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49" fontId="2" fillId="4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/>
    </xf>
    <xf numFmtId="6" fontId="2" fillId="4" borderId="1" xfId="0" applyNumberFormat="1" applyFont="1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164" fontId="2" fillId="4" borderId="4" xfId="0" applyNumberFormat="1" applyFont="1" applyFill="1" applyBorder="1" applyAlignment="1">
      <alignment horizontal="right" wrapText="1"/>
    </xf>
    <xf numFmtId="0" fontId="2" fillId="4" borderId="5" xfId="0" applyFont="1" applyFill="1" applyBorder="1" applyAlignment="1">
      <alignment horizontal="left" wrapText="1"/>
    </xf>
    <xf numFmtId="49" fontId="2" fillId="4" borderId="5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3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/>
    <xf numFmtId="44" fontId="5" fillId="3" borderId="6" xfId="1" applyFont="1" applyFill="1" applyBorder="1" applyAlignment="1">
      <alignment horizontal="center" wrapText="1"/>
    </xf>
    <xf numFmtId="44" fontId="0" fillId="0" borderId="1" xfId="1" applyFont="1" applyBorder="1"/>
    <xf numFmtId="44" fontId="2" fillId="4" borderId="1" xfId="1" applyFont="1" applyFill="1" applyBorder="1" applyAlignment="1">
      <alignment horizontal="right" wrapText="1"/>
    </xf>
    <xf numFmtId="44" fontId="2" fillId="4" borderId="1" xfId="1" applyFont="1" applyFill="1" applyBorder="1" applyAlignment="1">
      <alignment horizontal="right"/>
    </xf>
    <xf numFmtId="44" fontId="2" fillId="0" borderId="1" xfId="1" applyFont="1" applyBorder="1" applyAlignment="1">
      <alignment horizontal="right" wrapText="1"/>
    </xf>
    <xf numFmtId="44" fontId="0" fillId="0" borderId="0" xfId="1" applyFont="1"/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center" wrapText="1"/>
    </xf>
    <xf numFmtId="164" fontId="7" fillId="2" borderId="3" xfId="0" applyNumberFormat="1" applyFont="1" applyFill="1" applyBorder="1" applyAlignment="1">
      <alignment horizontal="right" wrapText="1"/>
    </xf>
    <xf numFmtId="6" fontId="1" fillId="0" borderId="0" xfId="0" applyNumberFormat="1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164" fontId="0" fillId="0" borderId="0" xfId="0" applyNumberFormat="1"/>
    <xf numFmtId="167" fontId="0" fillId="0" borderId="0" xfId="0" applyNumberFormat="1"/>
    <xf numFmtId="6" fontId="2" fillId="0" borderId="1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center" wrapText="1"/>
    </xf>
    <xf numFmtId="0" fontId="2" fillId="7" borderId="4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 wrapText="1"/>
    </xf>
    <xf numFmtId="164" fontId="7" fillId="6" borderId="6" xfId="0" applyNumberFormat="1" applyFont="1" applyFill="1" applyBorder="1" applyAlignment="1">
      <alignment horizontal="right"/>
    </xf>
    <xf numFmtId="0" fontId="6" fillId="6" borderId="6" xfId="0" applyFont="1" applyFill="1" applyBorder="1" applyAlignment="1">
      <alignment wrapText="1"/>
    </xf>
    <xf numFmtId="0" fontId="0" fillId="7" borderId="1" xfId="0" applyFill="1" applyBorder="1" applyAlignment="1">
      <alignment horizontal="left" wrapText="1"/>
    </xf>
    <xf numFmtId="164" fontId="2" fillId="7" borderId="1" xfId="0" applyNumberFormat="1" applyFont="1" applyFill="1" applyBorder="1" applyAlignment="1">
      <alignment horizontal="right" wrapText="1"/>
    </xf>
    <xf numFmtId="0" fontId="0" fillId="7" borderId="1" xfId="0" applyFill="1" applyBorder="1"/>
    <xf numFmtId="0" fontId="2" fillId="7" borderId="1" xfId="0" applyFont="1" applyFill="1" applyBorder="1" applyAlignment="1">
      <alignment horizontal="left" wrapText="1"/>
    </xf>
    <xf numFmtId="164" fontId="2" fillId="7" borderId="1" xfId="0" applyNumberFormat="1" applyFont="1" applyFill="1" applyBorder="1" applyAlignment="1">
      <alignment horizontal="left" wrapText="1"/>
    </xf>
    <xf numFmtId="49" fontId="2" fillId="7" borderId="1" xfId="0" applyNumberFormat="1" applyFont="1" applyFill="1" applyBorder="1" applyAlignment="1">
      <alignment horizontal="center" wrapText="1"/>
    </xf>
    <xf numFmtId="49" fontId="2" fillId="7" borderId="6" xfId="0" applyNumberFormat="1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2AD3-7552-4D27-B396-FB88A35D1236}">
  <sheetPr>
    <pageSetUpPr fitToPage="1"/>
  </sheetPr>
  <dimension ref="A1:N89"/>
  <sheetViews>
    <sheetView tabSelected="1" topLeftCell="B16" zoomScale="85" zoomScaleNormal="85" zoomScaleSheetLayoutView="40" zoomScalePageLayoutView="50" workbookViewId="0">
      <selection activeCell="L89" sqref="L89"/>
    </sheetView>
  </sheetViews>
  <sheetFormatPr defaultRowHeight="15" x14ac:dyDescent="0.25"/>
  <cols>
    <col min="1" max="1" width="16.28515625" bestFit="1" customWidth="1"/>
    <col min="2" max="2" width="28.7109375" bestFit="1" customWidth="1"/>
    <col min="3" max="3" width="21.85546875" bestFit="1" customWidth="1"/>
    <col min="4" max="4" width="18.140625" bestFit="1" customWidth="1"/>
    <col min="5" max="5" width="15.28515625" customWidth="1"/>
    <col min="6" max="6" width="16.28515625" bestFit="1" customWidth="1"/>
    <col min="7" max="7" width="15.42578125" bestFit="1" customWidth="1"/>
    <col min="8" max="8" width="28" bestFit="1" customWidth="1"/>
    <col min="9" max="9" width="36.42578125" customWidth="1"/>
    <col min="10" max="10" width="22" bestFit="1" customWidth="1"/>
    <col min="11" max="11" width="23.7109375" style="44" bestFit="1" customWidth="1"/>
    <col min="12" max="12" width="22.42578125" bestFit="1" customWidth="1"/>
    <col min="13" max="13" width="14.28515625" bestFit="1" customWidth="1"/>
    <col min="14" max="14" width="14.7109375" bestFit="1" customWidth="1"/>
    <col min="15" max="15" width="12.5703125" bestFit="1" customWidth="1"/>
    <col min="16" max="16" width="15.28515625" bestFit="1" customWidth="1"/>
    <col min="17" max="17" width="13.5703125" bestFit="1" customWidth="1"/>
  </cols>
  <sheetData>
    <row r="1" spans="1:13" ht="23.25" x14ac:dyDescent="0.35">
      <c r="A1" s="105" t="s">
        <v>152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"/>
    </row>
    <row r="2" spans="1:13" x14ac:dyDescent="0.25">
      <c r="A2" s="4"/>
      <c r="B2" s="4"/>
      <c r="C2" s="4"/>
      <c r="D2" s="4"/>
      <c r="E2" s="5"/>
      <c r="F2" s="5"/>
      <c r="G2" s="5"/>
      <c r="H2" s="6"/>
      <c r="I2" s="6"/>
      <c r="J2" s="7"/>
      <c r="K2" s="8"/>
      <c r="L2" s="9"/>
      <c r="M2" s="9"/>
    </row>
    <row r="3" spans="1:13" x14ac:dyDescent="0.25">
      <c r="A3" s="10"/>
      <c r="B3" s="11"/>
      <c r="C3" s="10"/>
      <c r="D3" s="10"/>
      <c r="E3" s="12"/>
      <c r="F3" s="13"/>
      <c r="G3" s="13"/>
      <c r="H3" s="6"/>
      <c r="I3" s="6"/>
      <c r="J3" s="14"/>
      <c r="K3" s="15"/>
      <c r="L3" s="11"/>
    </row>
    <row r="4" spans="1:13" x14ac:dyDescent="0.25">
      <c r="A4" s="103" t="s">
        <v>17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3" ht="30" x14ac:dyDescent="0.25">
      <c r="A5" s="17" t="s">
        <v>0</v>
      </c>
      <c r="B5" s="17" t="s">
        <v>10</v>
      </c>
      <c r="C5" s="17" t="s">
        <v>1</v>
      </c>
      <c r="D5" s="17" t="s">
        <v>22</v>
      </c>
      <c r="E5" s="18" t="s">
        <v>49</v>
      </c>
      <c r="F5" s="18" t="s">
        <v>2</v>
      </c>
      <c r="G5" s="18" t="s">
        <v>50</v>
      </c>
      <c r="H5" s="18" t="s">
        <v>8</v>
      </c>
      <c r="I5" s="19" t="s">
        <v>117</v>
      </c>
      <c r="J5" s="18" t="s">
        <v>51</v>
      </c>
      <c r="K5" s="18" t="s">
        <v>48</v>
      </c>
      <c r="L5" s="17" t="s">
        <v>9</v>
      </c>
    </row>
    <row r="6" spans="1:13" ht="30" x14ac:dyDescent="0.25">
      <c r="A6" s="52" t="s">
        <v>62</v>
      </c>
      <c r="B6" s="52" t="s">
        <v>37</v>
      </c>
      <c r="C6" s="52" t="s">
        <v>3</v>
      </c>
      <c r="D6" s="52" t="s">
        <v>23</v>
      </c>
      <c r="E6" s="53">
        <v>1018000</v>
      </c>
      <c r="F6" s="53">
        <f>1500000-49961</f>
        <v>1450039</v>
      </c>
      <c r="G6" s="53">
        <f>F6+E6</f>
        <v>2468039</v>
      </c>
      <c r="H6" s="54" t="s">
        <v>139</v>
      </c>
      <c r="I6" s="60" t="s">
        <v>122</v>
      </c>
      <c r="J6" s="61" t="s">
        <v>63</v>
      </c>
      <c r="K6" s="61" t="s">
        <v>191</v>
      </c>
      <c r="L6" s="52" t="s">
        <v>20</v>
      </c>
    </row>
    <row r="7" spans="1:13" ht="30" x14ac:dyDescent="0.25">
      <c r="A7" s="24" t="s">
        <v>60</v>
      </c>
      <c r="B7" s="24" t="s">
        <v>35</v>
      </c>
      <c r="C7" s="24" t="s">
        <v>6</v>
      </c>
      <c r="D7" s="24" t="s">
        <v>23</v>
      </c>
      <c r="E7" s="21">
        <v>267468</v>
      </c>
      <c r="F7" s="21">
        <f>993946+30000</f>
        <v>1023946</v>
      </c>
      <c r="G7" s="21">
        <f>F7+E7</f>
        <v>1291414</v>
      </c>
      <c r="H7" s="54" t="s">
        <v>139</v>
      </c>
      <c r="I7" s="24" t="s">
        <v>118</v>
      </c>
      <c r="J7" s="22" t="s">
        <v>63</v>
      </c>
      <c r="K7" s="22" t="s">
        <v>64</v>
      </c>
      <c r="L7" s="24" t="s">
        <v>11</v>
      </c>
    </row>
    <row r="8" spans="1:13" x14ac:dyDescent="0.25">
      <c r="A8" s="20" t="s">
        <v>61</v>
      </c>
      <c r="B8" s="20" t="s">
        <v>36</v>
      </c>
      <c r="C8" s="20" t="s">
        <v>15</v>
      </c>
      <c r="D8" s="20" t="s">
        <v>23</v>
      </c>
      <c r="E8" s="21">
        <v>178542</v>
      </c>
      <c r="F8" s="21">
        <f>714170</f>
        <v>714170</v>
      </c>
      <c r="G8" s="21">
        <f>F8+E8</f>
        <v>892712</v>
      </c>
      <c r="H8" s="24" t="s">
        <v>139</v>
      </c>
      <c r="I8" s="49"/>
      <c r="J8" s="22" t="s">
        <v>63</v>
      </c>
      <c r="K8" s="22" t="s">
        <v>64</v>
      </c>
      <c r="L8" s="20" t="s">
        <v>11</v>
      </c>
    </row>
    <row r="9" spans="1:13" ht="45" x14ac:dyDescent="0.25">
      <c r="A9" s="20" t="s">
        <v>52</v>
      </c>
      <c r="B9" s="20" t="s">
        <v>28</v>
      </c>
      <c r="C9" s="20" t="s">
        <v>29</v>
      </c>
      <c r="D9" s="20" t="s">
        <v>23</v>
      </c>
      <c r="E9" s="21">
        <v>958745</v>
      </c>
      <c r="F9" s="21">
        <v>1400967</v>
      </c>
      <c r="G9" s="21">
        <f>E9+F9</f>
        <v>2359712</v>
      </c>
      <c r="H9" s="24" t="s">
        <v>139</v>
      </c>
      <c r="I9" s="24" t="s">
        <v>150</v>
      </c>
      <c r="J9" s="47" t="s">
        <v>151</v>
      </c>
      <c r="K9" s="47" t="s">
        <v>191</v>
      </c>
      <c r="L9" s="20" t="s">
        <v>20</v>
      </c>
    </row>
    <row r="10" spans="1:13" ht="30" x14ac:dyDescent="0.25">
      <c r="A10" s="20" t="s">
        <v>102</v>
      </c>
      <c r="B10" s="20" t="s">
        <v>82</v>
      </c>
      <c r="C10" s="20" t="s">
        <v>19</v>
      </c>
      <c r="D10" s="20" t="s">
        <v>25</v>
      </c>
      <c r="E10" s="21">
        <f>F10/4</f>
        <v>21990</v>
      </c>
      <c r="F10" s="21">
        <v>87960</v>
      </c>
      <c r="G10" s="21">
        <f>SUM(E10:F10)</f>
        <v>109950</v>
      </c>
      <c r="H10" s="24" t="s">
        <v>139</v>
      </c>
      <c r="I10" s="24" t="s">
        <v>155</v>
      </c>
      <c r="J10" s="47" t="s">
        <v>78</v>
      </c>
      <c r="K10" s="47" t="s">
        <v>83</v>
      </c>
      <c r="L10" s="20" t="s">
        <v>11</v>
      </c>
    </row>
    <row r="11" spans="1:13" ht="31.5" customHeight="1" x14ac:dyDescent="0.25">
      <c r="A11" s="20" t="s">
        <v>42</v>
      </c>
      <c r="B11" s="20" t="s">
        <v>38</v>
      </c>
      <c r="C11" s="20" t="s">
        <v>27</v>
      </c>
      <c r="D11" s="20" t="s">
        <v>23</v>
      </c>
      <c r="E11" s="21">
        <f>G11*0.2</f>
        <v>151984</v>
      </c>
      <c r="F11" s="21">
        <v>607936</v>
      </c>
      <c r="G11" s="21">
        <f>F11/0.8</f>
        <v>759920</v>
      </c>
      <c r="H11" s="24" t="s">
        <v>139</v>
      </c>
      <c r="I11" s="49" t="s">
        <v>194</v>
      </c>
      <c r="J11" s="22" t="s">
        <v>63</v>
      </c>
      <c r="K11" s="22" t="s">
        <v>64</v>
      </c>
      <c r="L11" s="20" t="s">
        <v>11</v>
      </c>
    </row>
    <row r="12" spans="1:13" x14ac:dyDescent="0.25">
      <c r="A12" s="106" t="s">
        <v>164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</row>
    <row r="13" spans="1:13" ht="45" x14ac:dyDescent="0.25">
      <c r="A13" s="20" t="s">
        <v>52</v>
      </c>
      <c r="B13" s="20" t="s">
        <v>28</v>
      </c>
      <c r="C13" s="20" t="s">
        <v>29</v>
      </c>
      <c r="D13" s="20" t="s">
        <v>23</v>
      </c>
      <c r="E13" s="21">
        <v>1448826</v>
      </c>
      <c r="F13" s="21">
        <v>8229316</v>
      </c>
      <c r="G13" s="21">
        <f>E13+F13</f>
        <v>9678142</v>
      </c>
      <c r="H13" s="24" t="s">
        <v>139</v>
      </c>
      <c r="I13" s="24" t="s">
        <v>165</v>
      </c>
      <c r="J13" s="47" t="s">
        <v>151</v>
      </c>
      <c r="K13" s="47" t="s">
        <v>191</v>
      </c>
      <c r="L13" s="20" t="s">
        <v>20</v>
      </c>
    </row>
    <row r="14" spans="1:13" x14ac:dyDescent="0.25">
      <c r="A14" s="20" t="s">
        <v>103</v>
      </c>
      <c r="B14" s="20" t="s">
        <v>91</v>
      </c>
      <c r="C14" s="20" t="s">
        <v>92</v>
      </c>
      <c r="D14" s="20" t="s">
        <v>25</v>
      </c>
      <c r="E14" s="21">
        <f>F14/4</f>
        <v>14500</v>
      </c>
      <c r="F14" s="21">
        <v>58000</v>
      </c>
      <c r="G14" s="21">
        <f>SUM(E14:F14)</f>
        <v>72500</v>
      </c>
      <c r="H14" s="24" t="s">
        <v>139</v>
      </c>
      <c r="I14" s="24" t="s">
        <v>153</v>
      </c>
      <c r="J14" s="47" t="s">
        <v>58</v>
      </c>
      <c r="K14" s="47" t="s">
        <v>140</v>
      </c>
      <c r="L14" s="20" t="s">
        <v>11</v>
      </c>
    </row>
    <row r="15" spans="1:13" ht="45" x14ac:dyDescent="0.25">
      <c r="A15" s="20" t="s">
        <v>41</v>
      </c>
      <c r="B15" s="20" t="s">
        <v>21</v>
      </c>
      <c r="C15" s="20" t="s">
        <v>19</v>
      </c>
      <c r="D15" s="20" t="s">
        <v>23</v>
      </c>
      <c r="E15" s="21">
        <v>150000</v>
      </c>
      <c r="F15" s="21">
        <v>1350000</v>
      </c>
      <c r="G15" s="21">
        <f>F15+E15</f>
        <v>1500000</v>
      </c>
      <c r="H15" s="54" t="s">
        <v>139</v>
      </c>
      <c r="I15" s="49" t="s">
        <v>227</v>
      </c>
      <c r="J15" s="22" t="s">
        <v>63</v>
      </c>
      <c r="K15" s="22" t="s">
        <v>167</v>
      </c>
      <c r="L15" s="20" t="s">
        <v>11</v>
      </c>
    </row>
    <row r="16" spans="1:13" x14ac:dyDescent="0.25">
      <c r="A16" s="23" t="s">
        <v>108</v>
      </c>
      <c r="B16" s="23" t="s">
        <v>71</v>
      </c>
      <c r="C16" s="23" t="s">
        <v>7</v>
      </c>
      <c r="D16" s="23" t="s">
        <v>23</v>
      </c>
      <c r="E16" s="43">
        <f>F16/4</f>
        <v>189640</v>
      </c>
      <c r="F16" s="43">
        <v>758560</v>
      </c>
      <c r="G16" s="43">
        <f>SUM(E16:F16)</f>
        <v>948200</v>
      </c>
      <c r="H16" s="24" t="s">
        <v>139</v>
      </c>
      <c r="I16" s="24"/>
      <c r="J16" s="47" t="s">
        <v>78</v>
      </c>
      <c r="K16" s="47" t="s">
        <v>190</v>
      </c>
      <c r="L16" s="23" t="s">
        <v>11</v>
      </c>
    </row>
    <row r="17" spans="1:14" s="1" customFormat="1" x14ac:dyDescent="0.25">
      <c r="A17" s="25" t="s">
        <v>70</v>
      </c>
      <c r="B17" s="25" t="s">
        <v>97</v>
      </c>
      <c r="C17" s="25" t="s">
        <v>73</v>
      </c>
      <c r="D17" s="25" t="s">
        <v>23</v>
      </c>
      <c r="E17" s="26">
        <v>300000</v>
      </c>
      <c r="F17" s="26">
        <v>0</v>
      </c>
      <c r="G17" s="26"/>
      <c r="H17" s="27">
        <v>1500000</v>
      </c>
      <c r="I17" s="50"/>
      <c r="J17" s="28"/>
      <c r="K17" s="28"/>
      <c r="L17" s="25" t="s">
        <v>20</v>
      </c>
    </row>
    <row r="18" spans="1:14" x14ac:dyDescent="0.25">
      <c r="A18" s="29" t="s">
        <v>13</v>
      </c>
      <c r="B18" s="30"/>
      <c r="C18" s="29"/>
      <c r="D18" s="29"/>
      <c r="E18" s="31"/>
      <c r="F18" s="31">
        <f>SUM(F6:F11)</f>
        <v>5285018</v>
      </c>
      <c r="G18" s="31"/>
      <c r="H18" s="40"/>
      <c r="I18" s="40"/>
      <c r="J18" s="41"/>
      <c r="K18" s="42"/>
      <c r="L18" s="33"/>
    </row>
    <row r="19" spans="1:14" x14ac:dyDescent="0.25">
      <c r="A19" s="34" t="s">
        <v>44</v>
      </c>
      <c r="B19" s="35">
        <v>5285018</v>
      </c>
      <c r="C19" s="36" t="s">
        <v>56</v>
      </c>
      <c r="D19" s="36">
        <v>0</v>
      </c>
      <c r="E19" s="36" t="s">
        <v>45</v>
      </c>
      <c r="F19" s="36">
        <f>B19+D19</f>
        <v>5285018</v>
      </c>
      <c r="G19" s="36" t="s">
        <v>43</v>
      </c>
      <c r="H19" s="36">
        <f>F19-F18</f>
        <v>0</v>
      </c>
      <c r="I19" s="36" t="s">
        <v>166</v>
      </c>
      <c r="J19" s="84">
        <f>SUM(F13:F16)</f>
        <v>10395876</v>
      </c>
      <c r="K19" s="38"/>
      <c r="L19" s="39"/>
    </row>
    <row r="20" spans="1:14" x14ac:dyDescent="0.25">
      <c r="A20" s="10"/>
      <c r="B20" s="11"/>
      <c r="C20" s="10"/>
      <c r="D20" s="10"/>
      <c r="E20" s="12"/>
      <c r="F20" s="13"/>
      <c r="G20" s="13"/>
      <c r="H20" s="6"/>
      <c r="I20" s="6"/>
      <c r="J20" s="14"/>
      <c r="K20" s="15"/>
      <c r="L20" s="11"/>
    </row>
    <row r="21" spans="1:14" x14ac:dyDescent="0.25">
      <c r="A21" s="103" t="s">
        <v>18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1:14" ht="30" x14ac:dyDescent="0.25">
      <c r="A22" s="17" t="s">
        <v>0</v>
      </c>
      <c r="B22" s="17" t="s">
        <v>10</v>
      </c>
      <c r="C22" s="17" t="s">
        <v>1</v>
      </c>
      <c r="D22" s="17" t="s">
        <v>22</v>
      </c>
      <c r="E22" s="18" t="s">
        <v>49</v>
      </c>
      <c r="F22" s="18" t="s">
        <v>2</v>
      </c>
      <c r="G22" s="18" t="s">
        <v>50</v>
      </c>
      <c r="H22" s="18" t="s">
        <v>8</v>
      </c>
      <c r="I22" s="18" t="s">
        <v>117</v>
      </c>
      <c r="J22" s="18" t="s">
        <v>51</v>
      </c>
      <c r="K22" s="18" t="s">
        <v>48</v>
      </c>
      <c r="L22" s="17" t="s">
        <v>9</v>
      </c>
    </row>
    <row r="23" spans="1:14" x14ac:dyDescent="0.25">
      <c r="A23" s="58" t="s">
        <v>65</v>
      </c>
      <c r="B23" s="58" t="s">
        <v>39</v>
      </c>
      <c r="C23" s="58" t="s">
        <v>12</v>
      </c>
      <c r="D23" s="58" t="s">
        <v>23</v>
      </c>
      <c r="E23" s="59">
        <v>860245</v>
      </c>
      <c r="F23" s="59">
        <v>1500000</v>
      </c>
      <c r="G23" s="53">
        <f>F23+E23</f>
        <v>2360245</v>
      </c>
      <c r="H23" s="54" t="s">
        <v>139</v>
      </c>
      <c r="I23" s="60"/>
      <c r="J23" s="61" t="s">
        <v>68</v>
      </c>
      <c r="K23" s="61" t="s">
        <v>69</v>
      </c>
      <c r="L23" s="58" t="s">
        <v>11</v>
      </c>
      <c r="M23" s="70"/>
    </row>
    <row r="24" spans="1:14" x14ac:dyDescent="0.25">
      <c r="A24" s="58" t="s">
        <v>189</v>
      </c>
      <c r="B24" s="58" t="s">
        <v>188</v>
      </c>
      <c r="C24" s="58" t="s">
        <v>3</v>
      </c>
      <c r="D24" s="58" t="s">
        <v>23</v>
      </c>
      <c r="E24" s="59">
        <f>G24*0.2</f>
        <v>226793</v>
      </c>
      <c r="F24" s="59">
        <v>907172</v>
      </c>
      <c r="G24" s="53">
        <f>F24/0.8</f>
        <v>1133965</v>
      </c>
      <c r="H24" s="54"/>
      <c r="I24" s="60" t="s">
        <v>192</v>
      </c>
      <c r="J24" s="61"/>
      <c r="K24" s="61" t="s">
        <v>228</v>
      </c>
      <c r="L24" s="58"/>
      <c r="M24" s="70"/>
      <c r="N24" s="88"/>
    </row>
    <row r="25" spans="1:14" x14ac:dyDescent="0.25">
      <c r="A25" s="58" t="s">
        <v>66</v>
      </c>
      <c r="B25" s="58" t="s">
        <v>40</v>
      </c>
      <c r="C25" s="58" t="s">
        <v>7</v>
      </c>
      <c r="D25" s="58" t="s">
        <v>23</v>
      </c>
      <c r="E25" s="59">
        <v>667000</v>
      </c>
      <c r="F25" s="59">
        <v>1500000</v>
      </c>
      <c r="G25" s="53">
        <f>F25+E25</f>
        <v>2167000</v>
      </c>
      <c r="H25" s="54" t="s">
        <v>139</v>
      </c>
      <c r="I25" s="60"/>
      <c r="J25" s="61" t="s">
        <v>68</v>
      </c>
      <c r="K25" s="61" t="s">
        <v>69</v>
      </c>
      <c r="L25" s="58" t="s">
        <v>20</v>
      </c>
    </row>
    <row r="26" spans="1:14" ht="15" customHeight="1" x14ac:dyDescent="0.25">
      <c r="A26" s="62" t="s">
        <v>67</v>
      </c>
      <c r="B26" s="62" t="s">
        <v>32</v>
      </c>
      <c r="C26" s="62" t="s">
        <v>75</v>
      </c>
      <c r="D26" s="62" t="s">
        <v>23</v>
      </c>
      <c r="E26" s="59">
        <v>350870</v>
      </c>
      <c r="F26" s="59">
        <f>1403478</f>
        <v>1403478</v>
      </c>
      <c r="G26" s="53">
        <f>F26+E26</f>
        <v>1754348</v>
      </c>
      <c r="H26" s="54" t="s">
        <v>139</v>
      </c>
      <c r="I26" s="54" t="s">
        <v>116</v>
      </c>
      <c r="J26" s="61" t="s">
        <v>68</v>
      </c>
      <c r="K26" s="61" t="s">
        <v>69</v>
      </c>
      <c r="L26" s="62" t="s">
        <v>11</v>
      </c>
    </row>
    <row r="27" spans="1:14" x14ac:dyDescent="0.25">
      <c r="A27" s="29" t="s">
        <v>13</v>
      </c>
      <c r="B27" s="30"/>
      <c r="C27" s="29"/>
      <c r="D27" s="29"/>
      <c r="E27" s="31"/>
      <c r="F27" s="31">
        <f>SUM(F23:F26)</f>
        <v>5310650</v>
      </c>
      <c r="G27" s="31"/>
      <c r="H27" s="32"/>
      <c r="I27" s="51"/>
      <c r="J27" s="22"/>
      <c r="K27" s="22"/>
      <c r="L27" s="33"/>
    </row>
    <row r="28" spans="1:14" x14ac:dyDescent="0.25">
      <c r="A28" s="34" t="s">
        <v>46</v>
      </c>
      <c r="B28" s="35">
        <v>5310650</v>
      </c>
      <c r="C28" s="36" t="s">
        <v>57</v>
      </c>
      <c r="D28" s="36">
        <v>0</v>
      </c>
      <c r="E28" s="36" t="s">
        <v>47</v>
      </c>
      <c r="F28" s="36">
        <f>B28+D28</f>
        <v>5310650</v>
      </c>
      <c r="G28" s="36" t="s">
        <v>43</v>
      </c>
      <c r="H28" s="36">
        <f>F28-F27</f>
        <v>0</v>
      </c>
      <c r="I28" s="36"/>
      <c r="J28" s="37"/>
      <c r="K28" s="38"/>
      <c r="L28" s="39"/>
    </row>
    <row r="29" spans="1:14" x14ac:dyDescent="0.25">
      <c r="A29" s="63"/>
      <c r="B29" s="64"/>
      <c r="C29" s="63"/>
      <c r="D29" s="63"/>
      <c r="E29" s="65"/>
      <c r="F29" s="66"/>
      <c r="G29" s="66"/>
      <c r="H29" s="67"/>
      <c r="I29" s="67"/>
      <c r="J29" s="68"/>
      <c r="K29" s="69"/>
      <c r="L29" s="64"/>
    </row>
    <row r="30" spans="1:14" x14ac:dyDescent="0.25">
      <c r="A30" s="103" t="s">
        <v>77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1:14" x14ac:dyDescent="0.25">
      <c r="A31" s="17" t="s">
        <v>0</v>
      </c>
      <c r="B31" s="17" t="s">
        <v>10</v>
      </c>
      <c r="C31" s="17" t="s">
        <v>1</v>
      </c>
      <c r="D31" s="17" t="s">
        <v>22</v>
      </c>
      <c r="E31" s="18" t="s">
        <v>49</v>
      </c>
      <c r="F31" s="18" t="s">
        <v>2</v>
      </c>
      <c r="G31" s="18" t="s">
        <v>50</v>
      </c>
      <c r="H31" s="18" t="s">
        <v>8</v>
      </c>
      <c r="I31" s="18" t="s">
        <v>117</v>
      </c>
      <c r="J31" s="18" t="s">
        <v>51</v>
      </c>
      <c r="K31" s="18" t="s">
        <v>48</v>
      </c>
      <c r="L31" s="17" t="s">
        <v>9</v>
      </c>
    </row>
    <row r="32" spans="1:14" ht="33" customHeight="1" x14ac:dyDescent="0.25">
      <c r="A32" s="20" t="s">
        <v>133</v>
      </c>
      <c r="B32" s="20" t="s">
        <v>134</v>
      </c>
      <c r="C32" s="20" t="s">
        <v>135</v>
      </c>
      <c r="D32" s="20" t="s">
        <v>23</v>
      </c>
      <c r="E32" s="21">
        <v>37511</v>
      </c>
      <c r="F32" s="21">
        <v>337600</v>
      </c>
      <c r="G32" s="43">
        <f>SUM(E32:F32)</f>
        <v>375111</v>
      </c>
      <c r="H32" s="24" t="s">
        <v>139</v>
      </c>
      <c r="I32" s="89" t="s">
        <v>193</v>
      </c>
      <c r="J32" s="47" t="s">
        <v>151</v>
      </c>
      <c r="K32" s="22" t="s">
        <v>154</v>
      </c>
      <c r="L32" s="79" t="s">
        <v>20</v>
      </c>
      <c r="N32" s="87"/>
    </row>
    <row r="33" spans="1:12" x14ac:dyDescent="0.25">
      <c r="A33" s="20" t="s">
        <v>104</v>
      </c>
      <c r="B33" s="20" t="s">
        <v>76</v>
      </c>
      <c r="C33" s="20" t="s">
        <v>3</v>
      </c>
      <c r="D33" s="20" t="s">
        <v>23</v>
      </c>
      <c r="E33" s="21">
        <f t="shared" ref="E33:E41" si="0">F33/4</f>
        <v>375000</v>
      </c>
      <c r="F33" s="21">
        <v>1500000</v>
      </c>
      <c r="G33" s="21">
        <f t="shared" ref="G33:G41" si="1">SUM(E33:F33)</f>
        <v>1875000</v>
      </c>
      <c r="H33" s="24" t="s">
        <v>139</v>
      </c>
      <c r="I33" s="24"/>
      <c r="J33" s="47" t="s">
        <v>78</v>
      </c>
      <c r="K33" s="47" t="s">
        <v>138</v>
      </c>
      <c r="L33" s="20" t="s">
        <v>20</v>
      </c>
    </row>
    <row r="34" spans="1:12" x14ac:dyDescent="0.25">
      <c r="A34" s="20" t="s">
        <v>102</v>
      </c>
      <c r="B34" s="20" t="s">
        <v>82</v>
      </c>
      <c r="C34" s="20" t="s">
        <v>19</v>
      </c>
      <c r="D34" s="20" t="s">
        <v>24</v>
      </c>
      <c r="E34" s="21">
        <f t="shared" si="0"/>
        <v>25950</v>
      </c>
      <c r="F34" s="21">
        <v>103800</v>
      </c>
      <c r="G34" s="21">
        <f t="shared" si="1"/>
        <v>129750</v>
      </c>
      <c r="H34" s="24" t="s">
        <v>139</v>
      </c>
      <c r="I34" s="24"/>
      <c r="J34" s="47" t="s">
        <v>78</v>
      </c>
      <c r="K34" s="47" t="s">
        <v>83</v>
      </c>
      <c r="L34" s="20" t="s">
        <v>11</v>
      </c>
    </row>
    <row r="35" spans="1:12" x14ac:dyDescent="0.25">
      <c r="A35" s="23" t="s">
        <v>105</v>
      </c>
      <c r="B35" s="23" t="s">
        <v>89</v>
      </c>
      <c r="C35" s="23" t="s">
        <v>4</v>
      </c>
      <c r="D35" s="23" t="s">
        <v>23</v>
      </c>
      <c r="E35" s="43">
        <f t="shared" si="0"/>
        <v>375000</v>
      </c>
      <c r="F35" s="43">
        <f>1396000+104000</f>
        <v>1500000</v>
      </c>
      <c r="G35" s="43">
        <f t="shared" si="1"/>
        <v>1875000</v>
      </c>
      <c r="H35" s="24" t="s">
        <v>139</v>
      </c>
      <c r="I35" s="24"/>
      <c r="J35" s="47" t="s">
        <v>78</v>
      </c>
      <c r="K35" s="47" t="s">
        <v>83</v>
      </c>
      <c r="L35" s="23" t="s">
        <v>20</v>
      </c>
    </row>
    <row r="36" spans="1:12" x14ac:dyDescent="0.25">
      <c r="A36" s="23" t="s">
        <v>106</v>
      </c>
      <c r="B36" s="23" t="s">
        <v>90</v>
      </c>
      <c r="C36" s="23" t="s">
        <v>15</v>
      </c>
      <c r="D36" s="23" t="s">
        <v>24</v>
      </c>
      <c r="E36" s="43">
        <f t="shared" si="0"/>
        <v>5156.25</v>
      </c>
      <c r="F36" s="43">
        <v>20625</v>
      </c>
      <c r="G36" s="43">
        <f t="shared" si="1"/>
        <v>25781.25</v>
      </c>
      <c r="H36" s="24" t="s">
        <v>139</v>
      </c>
      <c r="I36" s="24"/>
      <c r="J36" s="47" t="s">
        <v>78</v>
      </c>
      <c r="K36" s="47" t="s">
        <v>83</v>
      </c>
      <c r="L36" s="23" t="s">
        <v>11</v>
      </c>
    </row>
    <row r="37" spans="1:12" ht="30" x14ac:dyDescent="0.25">
      <c r="A37" s="23" t="s">
        <v>106</v>
      </c>
      <c r="B37" s="23" t="s">
        <v>90</v>
      </c>
      <c r="C37" s="23" t="s">
        <v>15</v>
      </c>
      <c r="D37" s="23" t="s">
        <v>23</v>
      </c>
      <c r="E37" s="43">
        <f>F37/4</f>
        <v>122100</v>
      </c>
      <c r="F37" s="43">
        <f>440000+48400</f>
        <v>488400</v>
      </c>
      <c r="G37" s="43">
        <f>SUM(E37:F37)</f>
        <v>610500</v>
      </c>
      <c r="H37" s="24" t="s">
        <v>139</v>
      </c>
      <c r="I37" s="24" t="s">
        <v>161</v>
      </c>
      <c r="J37" s="47" t="s">
        <v>88</v>
      </c>
      <c r="K37" s="47" t="s">
        <v>83</v>
      </c>
      <c r="L37" s="23" t="s">
        <v>11</v>
      </c>
    </row>
    <row r="38" spans="1:12" x14ac:dyDescent="0.25">
      <c r="A38" s="23" t="s">
        <v>103</v>
      </c>
      <c r="B38" s="23" t="s">
        <v>91</v>
      </c>
      <c r="C38" s="23" t="s">
        <v>92</v>
      </c>
      <c r="D38" s="23" t="s">
        <v>24</v>
      </c>
      <c r="E38" s="43">
        <f t="shared" si="0"/>
        <v>12750</v>
      </c>
      <c r="F38" s="43">
        <v>51000</v>
      </c>
      <c r="G38" s="43">
        <f t="shared" si="1"/>
        <v>63750</v>
      </c>
      <c r="H38" s="24" t="s">
        <v>139</v>
      </c>
      <c r="I38" s="24"/>
      <c r="J38" s="47" t="s">
        <v>78</v>
      </c>
      <c r="K38" s="47" t="s">
        <v>83</v>
      </c>
      <c r="L38" s="23" t="s">
        <v>11</v>
      </c>
    </row>
    <row r="39" spans="1:12" x14ac:dyDescent="0.25">
      <c r="A39" s="23" t="s">
        <v>107</v>
      </c>
      <c r="B39" s="23" t="s">
        <v>94</v>
      </c>
      <c r="C39" s="23" t="s">
        <v>5</v>
      </c>
      <c r="D39" s="23" t="s">
        <v>25</v>
      </c>
      <c r="E39" s="43">
        <f>F39/4</f>
        <v>10000</v>
      </c>
      <c r="F39" s="43">
        <v>40000</v>
      </c>
      <c r="G39" s="43">
        <f>SUM(E39:F39)</f>
        <v>50000</v>
      </c>
      <c r="H39" s="24" t="s">
        <v>139</v>
      </c>
      <c r="I39" s="49"/>
      <c r="J39" s="22" t="s">
        <v>58</v>
      </c>
      <c r="K39" s="22" t="s">
        <v>83</v>
      </c>
      <c r="L39" s="23" t="s">
        <v>11</v>
      </c>
    </row>
    <row r="40" spans="1:12" x14ac:dyDescent="0.25">
      <c r="A40" s="23" t="s">
        <v>107</v>
      </c>
      <c r="B40" s="23" t="s">
        <v>95</v>
      </c>
      <c r="C40" s="23" t="s">
        <v>5</v>
      </c>
      <c r="D40" s="23" t="s">
        <v>24</v>
      </c>
      <c r="E40" s="43">
        <f t="shared" si="0"/>
        <v>10000</v>
      </c>
      <c r="F40" s="43">
        <v>40000</v>
      </c>
      <c r="G40" s="43">
        <f t="shared" si="1"/>
        <v>50000</v>
      </c>
      <c r="H40" s="24" t="s">
        <v>139</v>
      </c>
      <c r="I40" s="24"/>
      <c r="J40" s="47" t="s">
        <v>78</v>
      </c>
      <c r="K40" s="47" t="s">
        <v>83</v>
      </c>
      <c r="L40" s="23" t="s">
        <v>11</v>
      </c>
    </row>
    <row r="41" spans="1:12" ht="30" x14ac:dyDescent="0.25">
      <c r="A41" t="s">
        <v>156</v>
      </c>
      <c r="B41" s="23" t="s">
        <v>157</v>
      </c>
      <c r="C41" s="23" t="s">
        <v>5</v>
      </c>
      <c r="D41" s="23" t="s">
        <v>23</v>
      </c>
      <c r="E41" s="43">
        <f t="shared" si="0"/>
        <v>6250</v>
      </c>
      <c r="F41" s="43">
        <v>25000</v>
      </c>
      <c r="G41" s="43">
        <f t="shared" si="1"/>
        <v>31250</v>
      </c>
      <c r="H41" s="79" t="s">
        <v>139</v>
      </c>
      <c r="I41" s="24" t="s">
        <v>158</v>
      </c>
      <c r="J41" s="47" t="s">
        <v>78</v>
      </c>
      <c r="K41" s="22" t="s">
        <v>83</v>
      </c>
      <c r="L41" s="23" t="s">
        <v>11</v>
      </c>
    </row>
    <row r="42" spans="1:12" ht="15" customHeight="1" x14ac:dyDescent="0.25">
      <c r="A42" s="80" t="s">
        <v>124</v>
      </c>
      <c r="B42" s="81" t="s">
        <v>123</v>
      </c>
      <c r="C42" s="81" t="s">
        <v>12</v>
      </c>
      <c r="D42" s="81" t="s">
        <v>23</v>
      </c>
      <c r="E42" s="82">
        <v>194974</v>
      </c>
      <c r="F42" s="82">
        <v>779897</v>
      </c>
      <c r="G42" s="82">
        <f t="shared" ref="G42" si="2">E42+F42</f>
        <v>974871</v>
      </c>
      <c r="H42" s="79" t="s">
        <v>139</v>
      </c>
      <c r="I42" s="24" t="s">
        <v>160</v>
      </c>
      <c r="J42" s="83">
        <v>45191</v>
      </c>
      <c r="K42" s="47" t="s">
        <v>159</v>
      </c>
      <c r="L42" s="20" t="s">
        <v>11</v>
      </c>
    </row>
    <row r="43" spans="1:12" x14ac:dyDescent="0.25">
      <c r="A43" s="25" t="s">
        <v>70</v>
      </c>
      <c r="B43" s="25" t="s">
        <v>98</v>
      </c>
      <c r="C43" s="25" t="s">
        <v>73</v>
      </c>
      <c r="D43" s="25" t="s">
        <v>23</v>
      </c>
      <c r="E43" s="26">
        <v>300000</v>
      </c>
      <c r="F43" s="26">
        <v>0</v>
      </c>
      <c r="G43" s="26"/>
      <c r="H43" s="27">
        <v>1500000</v>
      </c>
      <c r="I43" s="48"/>
      <c r="J43" s="28"/>
      <c r="K43" s="28"/>
      <c r="L43" s="25" t="s">
        <v>20</v>
      </c>
    </row>
    <row r="44" spans="1:12" x14ac:dyDescent="0.25">
      <c r="A44" s="25" t="s">
        <v>70</v>
      </c>
      <c r="B44" s="25" t="s">
        <v>99</v>
      </c>
      <c r="C44" s="25" t="s">
        <v>73</v>
      </c>
      <c r="D44" s="25" t="s">
        <v>23</v>
      </c>
      <c r="E44" s="26">
        <v>300000</v>
      </c>
      <c r="F44" s="26">
        <v>0</v>
      </c>
      <c r="G44" s="26"/>
      <c r="H44" s="27">
        <v>1500000</v>
      </c>
      <c r="I44" s="48"/>
      <c r="J44" s="28"/>
      <c r="K44" s="28"/>
      <c r="L44" s="25" t="s">
        <v>20</v>
      </c>
    </row>
    <row r="45" spans="1:12" x14ac:dyDescent="0.25">
      <c r="A45" s="29" t="s">
        <v>13</v>
      </c>
      <c r="B45" s="30"/>
      <c r="C45" s="29"/>
      <c r="D45" s="29"/>
      <c r="E45" s="31"/>
      <c r="F45" s="31">
        <f>SUM(F32:F44)</f>
        <v>4886322</v>
      </c>
      <c r="G45" s="31"/>
      <c r="H45" s="32"/>
      <c r="I45" s="51"/>
      <c r="J45" s="22"/>
      <c r="K45" s="22"/>
      <c r="L45" s="33"/>
    </row>
    <row r="46" spans="1:12" x14ac:dyDescent="0.25">
      <c r="A46" s="34" t="s">
        <v>79</v>
      </c>
      <c r="B46" s="35">
        <v>5395621</v>
      </c>
      <c r="C46" s="36" t="s">
        <v>80</v>
      </c>
      <c r="D46" s="36">
        <v>0</v>
      </c>
      <c r="E46" s="36" t="s">
        <v>81</v>
      </c>
      <c r="F46" s="36">
        <f>B46+D46</f>
        <v>5395621</v>
      </c>
      <c r="G46" s="36" t="s">
        <v>43</v>
      </c>
      <c r="H46" s="36">
        <f>F46-F45</f>
        <v>509299</v>
      </c>
      <c r="I46" s="36"/>
      <c r="J46" s="37"/>
      <c r="K46" s="38"/>
      <c r="L46" s="39"/>
    </row>
    <row r="47" spans="1:12" x14ac:dyDescent="0.25">
      <c r="B47" s="45"/>
      <c r="E47" s="2"/>
    </row>
    <row r="48" spans="1:12" x14ac:dyDescent="0.25">
      <c r="A48" s="103" t="s">
        <v>84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</row>
    <row r="49" spans="1:12" ht="30" x14ac:dyDescent="0.25">
      <c r="A49" s="17" t="s">
        <v>0</v>
      </c>
      <c r="B49" s="17" t="s">
        <v>10</v>
      </c>
      <c r="C49" s="17" t="s">
        <v>1</v>
      </c>
      <c r="D49" s="17" t="s">
        <v>22</v>
      </c>
      <c r="E49" s="18" t="s">
        <v>49</v>
      </c>
      <c r="F49" s="18" t="s">
        <v>2</v>
      </c>
      <c r="G49" s="18" t="s">
        <v>50</v>
      </c>
      <c r="H49" s="18" t="s">
        <v>8</v>
      </c>
      <c r="I49" s="18" t="s">
        <v>117</v>
      </c>
      <c r="J49" s="18" t="s">
        <v>51</v>
      </c>
      <c r="K49" s="18" t="s">
        <v>48</v>
      </c>
      <c r="L49" s="17" t="s">
        <v>9</v>
      </c>
    </row>
    <row r="50" spans="1:12" ht="45" x14ac:dyDescent="0.25">
      <c r="A50" s="20" t="s">
        <v>53</v>
      </c>
      <c r="B50" s="20" t="s">
        <v>30</v>
      </c>
      <c r="C50" s="20" t="s">
        <v>12</v>
      </c>
      <c r="D50" s="20" t="s">
        <v>23</v>
      </c>
      <c r="E50" s="21">
        <v>375000</v>
      </c>
      <c r="F50" s="21">
        <v>154401</v>
      </c>
      <c r="G50" s="21">
        <f>E50+F50</f>
        <v>529401</v>
      </c>
      <c r="H50" s="24" t="s">
        <v>139</v>
      </c>
      <c r="I50" s="24" t="s">
        <v>163</v>
      </c>
      <c r="J50" s="47" t="s">
        <v>58</v>
      </c>
      <c r="K50" s="47" t="s">
        <v>162</v>
      </c>
      <c r="L50" s="20" t="s">
        <v>11</v>
      </c>
    </row>
    <row r="51" spans="1:12" x14ac:dyDescent="0.25">
      <c r="A51" s="20" t="s">
        <v>102</v>
      </c>
      <c r="B51" s="20" t="s">
        <v>82</v>
      </c>
      <c r="C51" s="20" t="s">
        <v>19</v>
      </c>
      <c r="D51" s="20" t="s">
        <v>23</v>
      </c>
      <c r="E51" s="21">
        <f>F51/4</f>
        <v>376931.25</v>
      </c>
      <c r="F51" s="21">
        <v>1507725</v>
      </c>
      <c r="G51" s="21">
        <f>SUM(E51:F51)</f>
        <v>1884656.25</v>
      </c>
      <c r="H51" s="24" t="s">
        <v>139</v>
      </c>
      <c r="I51" s="24"/>
      <c r="J51" s="47" t="s">
        <v>88</v>
      </c>
      <c r="K51" s="47" t="s">
        <v>83</v>
      </c>
      <c r="L51" s="20" t="s">
        <v>11</v>
      </c>
    </row>
    <row r="52" spans="1:12" x14ac:dyDescent="0.25">
      <c r="A52" s="23" t="s">
        <v>103</v>
      </c>
      <c r="B52" s="23" t="s">
        <v>91</v>
      </c>
      <c r="C52" s="23" t="s">
        <v>92</v>
      </c>
      <c r="D52" s="23" t="s">
        <v>23</v>
      </c>
      <c r="E52" s="43">
        <f>F52/4</f>
        <v>319000</v>
      </c>
      <c r="F52" s="43">
        <v>1276000</v>
      </c>
      <c r="G52" s="43">
        <f>SUM(E52:F52)</f>
        <v>1595000</v>
      </c>
      <c r="H52" s="24" t="s">
        <v>139</v>
      </c>
      <c r="I52" s="24"/>
      <c r="J52" s="47" t="s">
        <v>88</v>
      </c>
      <c r="K52" s="47" t="s">
        <v>83</v>
      </c>
      <c r="L52" s="23" t="s">
        <v>11</v>
      </c>
    </row>
    <row r="53" spans="1:12" x14ac:dyDescent="0.25">
      <c r="A53" s="23" t="s">
        <v>110</v>
      </c>
      <c r="B53" s="23" t="s">
        <v>93</v>
      </c>
      <c r="C53" s="23" t="s">
        <v>12</v>
      </c>
      <c r="D53" s="23" t="s">
        <v>23</v>
      </c>
      <c r="E53" s="43">
        <f>F53/4</f>
        <v>286462</v>
      </c>
      <c r="F53" s="43">
        <v>1145848</v>
      </c>
      <c r="G53" s="43">
        <f>SUM(E53:F53)</f>
        <v>1432310</v>
      </c>
      <c r="H53" s="24" t="s">
        <v>139</v>
      </c>
      <c r="I53" s="24"/>
      <c r="J53" s="47" t="s">
        <v>88</v>
      </c>
      <c r="K53" s="47" t="s">
        <v>83</v>
      </c>
      <c r="L53" s="23" t="s">
        <v>11</v>
      </c>
    </row>
    <row r="54" spans="1:12" x14ac:dyDescent="0.25">
      <c r="A54" s="23" t="s">
        <v>107</v>
      </c>
      <c r="B54" s="23" t="s">
        <v>94</v>
      </c>
      <c r="C54" s="23" t="s">
        <v>5</v>
      </c>
      <c r="D54" s="23" t="s">
        <v>23</v>
      </c>
      <c r="E54" s="43">
        <f>F54/4</f>
        <v>280000</v>
      </c>
      <c r="F54" s="43">
        <f>1120000</f>
        <v>1120000</v>
      </c>
      <c r="G54" s="43">
        <f>SUM(E54:F54)</f>
        <v>1400000</v>
      </c>
      <c r="H54" s="24" t="s">
        <v>139</v>
      </c>
      <c r="I54" s="24"/>
      <c r="J54" s="47" t="s">
        <v>88</v>
      </c>
      <c r="K54" s="47" t="s">
        <v>83</v>
      </c>
      <c r="L54" s="23" t="s">
        <v>11</v>
      </c>
    </row>
    <row r="55" spans="1:12" x14ac:dyDescent="0.25">
      <c r="A55" s="25" t="s">
        <v>70</v>
      </c>
      <c r="B55" s="25" t="s">
        <v>72</v>
      </c>
      <c r="C55" s="25" t="s">
        <v>7</v>
      </c>
      <c r="D55" s="25" t="s">
        <v>23</v>
      </c>
      <c r="E55" s="26">
        <v>220000</v>
      </c>
      <c r="F55" s="26">
        <v>0</v>
      </c>
      <c r="G55" s="26"/>
      <c r="H55" s="27">
        <v>880000</v>
      </c>
      <c r="I55" s="48"/>
      <c r="J55" s="28"/>
      <c r="K55" s="28"/>
      <c r="L55" s="25" t="s">
        <v>11</v>
      </c>
    </row>
    <row r="56" spans="1:12" x14ac:dyDescent="0.25">
      <c r="A56" s="29" t="s">
        <v>13</v>
      </c>
      <c r="B56" s="30"/>
      <c r="C56" s="29"/>
      <c r="D56" s="29"/>
      <c r="E56" s="31"/>
      <c r="F56" s="31">
        <f>SUM(F50:F55)</f>
        <v>5203974</v>
      </c>
      <c r="G56" s="31"/>
      <c r="H56" s="32"/>
      <c r="I56" s="51"/>
      <c r="J56" s="22"/>
      <c r="K56" s="22"/>
      <c r="L56" s="33"/>
    </row>
    <row r="57" spans="1:12" x14ac:dyDescent="0.25">
      <c r="A57" s="34" t="s">
        <v>85</v>
      </c>
      <c r="B57" s="35">
        <v>5481951</v>
      </c>
      <c r="C57" s="36" t="s">
        <v>86</v>
      </c>
      <c r="D57" s="36">
        <v>0</v>
      </c>
      <c r="E57" s="36" t="s">
        <v>87</v>
      </c>
      <c r="F57" s="36">
        <f>B57+D57</f>
        <v>5481951</v>
      </c>
      <c r="G57" s="36" t="s">
        <v>43</v>
      </c>
      <c r="H57" s="36">
        <f>F57-F56</f>
        <v>277977</v>
      </c>
      <c r="I57" s="36"/>
      <c r="J57" s="37"/>
      <c r="K57" s="38"/>
      <c r="L57" s="39"/>
    </row>
    <row r="58" spans="1:12" x14ac:dyDescent="0.25">
      <c r="E58" s="44"/>
      <c r="G58" s="44"/>
      <c r="K58" s="2"/>
    </row>
    <row r="59" spans="1:12" x14ac:dyDescent="0.25">
      <c r="A59" s="103" t="s">
        <v>148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</row>
    <row r="60" spans="1:12" x14ac:dyDescent="0.25">
      <c r="A60" s="17" t="s">
        <v>0</v>
      </c>
      <c r="B60" s="17" t="s">
        <v>10</v>
      </c>
      <c r="C60" s="17" t="s">
        <v>1</v>
      </c>
      <c r="D60" s="17" t="s">
        <v>22</v>
      </c>
      <c r="E60" s="18" t="s">
        <v>49</v>
      </c>
      <c r="F60" s="18" t="s">
        <v>2</v>
      </c>
      <c r="G60" s="18" t="s">
        <v>50</v>
      </c>
      <c r="H60" s="18" t="s">
        <v>8</v>
      </c>
      <c r="I60" s="18" t="s">
        <v>117</v>
      </c>
      <c r="J60" s="18" t="s">
        <v>51</v>
      </c>
      <c r="K60" s="18" t="s">
        <v>48</v>
      </c>
      <c r="L60" s="17" t="s">
        <v>9</v>
      </c>
    </row>
    <row r="61" spans="1:12" x14ac:dyDescent="0.25">
      <c r="A61" s="20" t="s">
        <v>217</v>
      </c>
      <c r="B61" s="20" t="s">
        <v>216</v>
      </c>
      <c r="C61" s="20" t="s">
        <v>3</v>
      </c>
      <c r="D61" s="20" t="s">
        <v>171</v>
      </c>
      <c r="E61" s="21">
        <f t="shared" ref="E61:E65" si="3">F61*0.2</f>
        <v>360000</v>
      </c>
      <c r="F61" s="21">
        <v>1800000</v>
      </c>
      <c r="G61" s="21">
        <f t="shared" ref="G61:G65" si="4">SUM(E61:F61)</f>
        <v>2160000</v>
      </c>
      <c r="H61" s="24"/>
      <c r="I61" s="79" t="s">
        <v>187</v>
      </c>
      <c r="J61" s="47"/>
      <c r="K61" s="47"/>
      <c r="L61" s="20"/>
    </row>
    <row r="62" spans="1:12" x14ac:dyDescent="0.25">
      <c r="A62" s="23" t="s">
        <v>218</v>
      </c>
      <c r="B62" s="23" t="s">
        <v>172</v>
      </c>
      <c r="C62" s="23" t="s">
        <v>173</v>
      </c>
      <c r="D62" s="23" t="s">
        <v>171</v>
      </c>
      <c r="E62" s="21">
        <f t="shared" si="3"/>
        <v>360000</v>
      </c>
      <c r="F62" s="43">
        <v>1800000</v>
      </c>
      <c r="G62" s="21">
        <f t="shared" si="4"/>
        <v>2160000</v>
      </c>
      <c r="H62" s="79"/>
      <c r="I62" s="79" t="s">
        <v>181</v>
      </c>
      <c r="J62" s="22"/>
      <c r="K62" s="22"/>
      <c r="L62" s="23"/>
    </row>
    <row r="63" spans="1:12" x14ac:dyDescent="0.25">
      <c r="A63" s="23" t="s">
        <v>195</v>
      </c>
      <c r="B63" s="23" t="s">
        <v>221</v>
      </c>
      <c r="C63" s="23" t="s">
        <v>14</v>
      </c>
      <c r="D63" s="23" t="s">
        <v>171</v>
      </c>
      <c r="E63" s="21">
        <f t="shared" si="3"/>
        <v>360000</v>
      </c>
      <c r="F63" s="43">
        <v>1800000</v>
      </c>
      <c r="G63" s="21">
        <f t="shared" si="4"/>
        <v>2160000</v>
      </c>
      <c r="H63" s="79"/>
      <c r="I63" s="79" t="s">
        <v>182</v>
      </c>
      <c r="J63" s="22"/>
      <c r="K63" s="22"/>
      <c r="L63" s="23"/>
    </row>
    <row r="64" spans="1:12" x14ac:dyDescent="0.25">
      <c r="A64" s="23" t="s">
        <v>219</v>
      </c>
      <c r="B64" s="23" t="s">
        <v>176</v>
      </c>
      <c r="C64" s="23" t="s">
        <v>27</v>
      </c>
      <c r="D64" s="23" t="s">
        <v>175</v>
      </c>
      <c r="E64" s="43">
        <f t="shared" si="3"/>
        <v>5000</v>
      </c>
      <c r="F64" s="43">
        <v>25000</v>
      </c>
      <c r="G64" s="43">
        <f t="shared" si="4"/>
        <v>30000</v>
      </c>
      <c r="H64" s="79"/>
      <c r="I64" s="79" t="s">
        <v>185</v>
      </c>
      <c r="J64" s="22"/>
      <c r="K64" s="22"/>
      <c r="L64" s="23"/>
    </row>
    <row r="65" spans="1:12" x14ac:dyDescent="0.25">
      <c r="A65" s="23" t="s">
        <v>222</v>
      </c>
      <c r="B65" s="23" t="s">
        <v>220</v>
      </c>
      <c r="C65" s="23" t="s">
        <v>178</v>
      </c>
      <c r="D65" s="23" t="s">
        <v>175</v>
      </c>
      <c r="E65" s="43">
        <f t="shared" si="3"/>
        <v>6500</v>
      </c>
      <c r="F65" s="43">
        <v>32500</v>
      </c>
      <c r="G65" s="43">
        <f t="shared" si="4"/>
        <v>39000</v>
      </c>
      <c r="H65" s="79"/>
      <c r="I65" s="79" t="s">
        <v>185</v>
      </c>
      <c r="J65" s="90"/>
      <c r="K65" s="90"/>
      <c r="L65" s="23"/>
    </row>
    <row r="66" spans="1:12" x14ac:dyDescent="0.25">
      <c r="A66" s="96" t="s">
        <v>70</v>
      </c>
      <c r="B66" s="96" t="s">
        <v>198</v>
      </c>
      <c r="C66" s="96" t="s">
        <v>131</v>
      </c>
      <c r="D66" s="96" t="s">
        <v>171</v>
      </c>
      <c r="E66" s="97"/>
      <c r="F66" s="97"/>
      <c r="G66" s="98"/>
      <c r="H66" s="99"/>
      <c r="I66" s="100" t="s">
        <v>210</v>
      </c>
      <c r="J66" s="101"/>
      <c r="K66" s="101"/>
      <c r="L66" s="96"/>
    </row>
    <row r="67" spans="1:12" x14ac:dyDescent="0.25">
      <c r="A67" s="96" t="s">
        <v>70</v>
      </c>
      <c r="B67" s="96" t="s">
        <v>199</v>
      </c>
      <c r="C67" s="96" t="s">
        <v>131</v>
      </c>
      <c r="D67" s="96" t="s">
        <v>171</v>
      </c>
      <c r="E67" s="97"/>
      <c r="F67" s="97"/>
      <c r="G67" s="98"/>
      <c r="H67" s="99"/>
      <c r="I67" s="100" t="s">
        <v>211</v>
      </c>
      <c r="J67" s="101"/>
      <c r="K67" s="101"/>
      <c r="L67" s="96"/>
    </row>
    <row r="68" spans="1:12" x14ac:dyDescent="0.25">
      <c r="A68" s="96" t="s">
        <v>70</v>
      </c>
      <c r="B68" s="98" t="s">
        <v>206</v>
      </c>
      <c r="C68" s="98" t="s">
        <v>201</v>
      </c>
      <c r="D68" s="96" t="s">
        <v>171</v>
      </c>
      <c r="E68" s="97"/>
      <c r="F68" s="97"/>
      <c r="G68" s="97"/>
      <c r="H68" s="99"/>
      <c r="I68" s="99" t="s">
        <v>212</v>
      </c>
      <c r="J68" s="101"/>
      <c r="K68" s="101"/>
      <c r="L68" s="96"/>
    </row>
    <row r="69" spans="1:12" x14ac:dyDescent="0.25">
      <c r="A69" s="96" t="s">
        <v>70</v>
      </c>
      <c r="B69" s="98" t="s">
        <v>203</v>
      </c>
      <c r="C69" s="98" t="s">
        <v>16</v>
      </c>
      <c r="D69" s="96" t="s">
        <v>171</v>
      </c>
      <c r="E69" s="97"/>
      <c r="F69" s="97"/>
      <c r="G69" s="97"/>
      <c r="H69" s="99"/>
      <c r="I69" s="99" t="s">
        <v>213</v>
      </c>
      <c r="J69" s="101"/>
      <c r="K69" s="101"/>
      <c r="L69" s="96"/>
    </row>
    <row r="70" spans="1:12" x14ac:dyDescent="0.25">
      <c r="A70" s="96" t="s">
        <v>70</v>
      </c>
      <c r="B70" s="98" t="s">
        <v>204</v>
      </c>
      <c r="C70" s="98" t="s">
        <v>6</v>
      </c>
      <c r="D70" s="96" t="s">
        <v>171</v>
      </c>
      <c r="E70" s="97"/>
      <c r="F70" s="97"/>
      <c r="G70" s="97"/>
      <c r="H70" s="99"/>
      <c r="I70" s="99" t="s">
        <v>214</v>
      </c>
      <c r="J70" s="101"/>
      <c r="K70" s="101"/>
      <c r="L70" s="96"/>
    </row>
    <row r="71" spans="1:12" x14ac:dyDescent="0.25">
      <c r="A71" s="96" t="s">
        <v>70</v>
      </c>
      <c r="B71" s="98" t="s">
        <v>207</v>
      </c>
      <c r="C71" s="98" t="s">
        <v>202</v>
      </c>
      <c r="D71" s="96" t="s">
        <v>171</v>
      </c>
      <c r="E71" s="97"/>
      <c r="F71" s="97"/>
      <c r="G71" s="97"/>
      <c r="H71" s="99"/>
      <c r="I71" s="99" t="s">
        <v>215</v>
      </c>
      <c r="J71" s="101"/>
      <c r="K71" s="101"/>
      <c r="L71" s="96"/>
    </row>
    <row r="72" spans="1:12" x14ac:dyDescent="0.25">
      <c r="A72" s="92" t="s">
        <v>13</v>
      </c>
      <c r="B72" s="93"/>
      <c r="C72" s="92"/>
      <c r="D72" s="92"/>
      <c r="E72" s="94"/>
      <c r="F72" s="94">
        <f>SUM(F61:F66)</f>
        <v>5457500</v>
      </c>
      <c r="G72" s="94"/>
      <c r="H72" s="51"/>
      <c r="I72" s="51"/>
      <c r="J72" s="22"/>
      <c r="K72" s="22"/>
      <c r="L72" s="95"/>
    </row>
    <row r="73" spans="1:12" x14ac:dyDescent="0.25">
      <c r="A73" s="34" t="s">
        <v>149</v>
      </c>
      <c r="B73" s="35">
        <v>5481951</v>
      </c>
      <c r="C73" s="36" t="s">
        <v>86</v>
      </c>
      <c r="D73" s="36">
        <v>0</v>
      </c>
      <c r="E73" s="36" t="s">
        <v>170</v>
      </c>
      <c r="F73" s="36">
        <f>B73+D73</f>
        <v>5481951</v>
      </c>
      <c r="G73" s="36" t="s">
        <v>43</v>
      </c>
      <c r="H73" s="36">
        <f>F73-F72</f>
        <v>24451</v>
      </c>
      <c r="I73" s="36"/>
      <c r="J73" s="37"/>
      <c r="K73" s="38"/>
      <c r="L73" s="39"/>
    </row>
    <row r="74" spans="1:12" x14ac:dyDescent="0.25">
      <c r="A74" s="63"/>
      <c r="B74" s="85"/>
      <c r="C74" s="66"/>
      <c r="D74" s="66"/>
      <c r="E74" s="66"/>
      <c r="F74" s="66"/>
      <c r="G74" s="66"/>
      <c r="H74" s="66"/>
      <c r="I74" s="66"/>
      <c r="J74" s="86"/>
      <c r="K74" s="69"/>
      <c r="L74" s="64"/>
    </row>
    <row r="75" spans="1:12" x14ac:dyDescent="0.25">
      <c r="A75" s="103" t="s">
        <v>168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</row>
    <row r="76" spans="1:12" x14ac:dyDescent="0.25">
      <c r="A76" s="17" t="s">
        <v>0</v>
      </c>
      <c r="B76" s="17" t="s">
        <v>10</v>
      </c>
      <c r="C76" s="17" t="s">
        <v>1</v>
      </c>
      <c r="D76" s="17" t="s">
        <v>22</v>
      </c>
      <c r="E76" s="18" t="s">
        <v>49</v>
      </c>
      <c r="F76" s="18" t="s">
        <v>2</v>
      </c>
      <c r="G76" s="18" t="s">
        <v>50</v>
      </c>
      <c r="H76" s="18" t="s">
        <v>8</v>
      </c>
      <c r="I76" s="18" t="s">
        <v>117</v>
      </c>
      <c r="J76" s="18" t="s">
        <v>51</v>
      </c>
      <c r="K76" s="18" t="s">
        <v>48</v>
      </c>
      <c r="L76" s="17" t="s">
        <v>9</v>
      </c>
    </row>
    <row r="77" spans="1:12" x14ac:dyDescent="0.25">
      <c r="A77" s="20" t="s">
        <v>219</v>
      </c>
      <c r="B77" s="23" t="s">
        <v>176</v>
      </c>
      <c r="C77" s="23" t="s">
        <v>27</v>
      </c>
      <c r="D77" s="20" t="s">
        <v>171</v>
      </c>
      <c r="E77" s="43">
        <f t="shared" ref="E77:E81" si="5">F77*0.2</f>
        <v>217014.40000000002</v>
      </c>
      <c r="F77" s="43">
        <v>1085072</v>
      </c>
      <c r="G77" s="21">
        <f>SUM(E77:F77)</f>
        <v>1302086.3999999999</v>
      </c>
      <c r="H77" s="24"/>
      <c r="I77" s="22" t="s">
        <v>183</v>
      </c>
      <c r="J77" s="47"/>
      <c r="K77" s="47"/>
      <c r="L77" s="20"/>
    </row>
    <row r="78" spans="1:12" x14ac:dyDescent="0.25">
      <c r="A78" s="23" t="s">
        <v>222</v>
      </c>
      <c r="B78" s="23" t="s">
        <v>180</v>
      </c>
      <c r="C78" s="23" t="s">
        <v>178</v>
      </c>
      <c r="D78" s="23" t="s">
        <v>171</v>
      </c>
      <c r="E78" s="43">
        <f t="shared" si="5"/>
        <v>349599.2</v>
      </c>
      <c r="F78" s="43">
        <v>1747996</v>
      </c>
      <c r="G78" s="21">
        <f t="shared" ref="G78:G81" si="6">SUM(E78:F78)</f>
        <v>2097595.2000000002</v>
      </c>
      <c r="H78" s="79"/>
      <c r="I78" s="22" t="s">
        <v>183</v>
      </c>
      <c r="J78" s="22"/>
      <c r="K78" s="22"/>
      <c r="L78" s="23"/>
    </row>
    <row r="79" spans="1:12" x14ac:dyDescent="0.25">
      <c r="A79" s="23" t="s">
        <v>223</v>
      </c>
      <c r="B79" s="23" t="s">
        <v>177</v>
      </c>
      <c r="C79" s="23" t="s">
        <v>34</v>
      </c>
      <c r="D79" s="23" t="s">
        <v>171</v>
      </c>
      <c r="E79" s="43">
        <f t="shared" si="5"/>
        <v>360000</v>
      </c>
      <c r="F79" s="43">
        <v>1800000</v>
      </c>
      <c r="G79" s="21">
        <f t="shared" si="6"/>
        <v>2160000</v>
      </c>
      <c r="H79" s="79"/>
      <c r="I79" s="22" t="s">
        <v>184</v>
      </c>
      <c r="J79" s="22"/>
      <c r="K79" s="22"/>
      <c r="L79" s="23"/>
    </row>
    <row r="80" spans="1:12" x14ac:dyDescent="0.25">
      <c r="A80" s="23" t="s">
        <v>224</v>
      </c>
      <c r="B80" s="23" t="s">
        <v>174</v>
      </c>
      <c r="C80" s="23" t="s">
        <v>19</v>
      </c>
      <c r="D80" s="23" t="s">
        <v>186</v>
      </c>
      <c r="E80" s="43">
        <f t="shared" si="5"/>
        <v>40000</v>
      </c>
      <c r="F80" s="43">
        <v>200000</v>
      </c>
      <c r="G80" s="21">
        <f t="shared" si="6"/>
        <v>240000</v>
      </c>
      <c r="H80" s="79"/>
      <c r="I80" s="22" t="s">
        <v>181</v>
      </c>
      <c r="J80" s="22"/>
      <c r="K80" s="22"/>
      <c r="L80" s="23"/>
    </row>
    <row r="81" spans="1:12" x14ac:dyDescent="0.25">
      <c r="A81" s="23" t="s">
        <v>225</v>
      </c>
      <c r="B81" s="23" t="s">
        <v>179</v>
      </c>
      <c r="C81" s="23" t="s">
        <v>226</v>
      </c>
      <c r="D81" s="23" t="s">
        <v>171</v>
      </c>
      <c r="E81" s="43">
        <f t="shared" si="5"/>
        <v>129776.6</v>
      </c>
      <c r="F81" s="43">
        <v>648883</v>
      </c>
      <c r="G81" s="43">
        <f t="shared" si="6"/>
        <v>778659.6</v>
      </c>
      <c r="H81" s="79"/>
      <c r="I81" s="22" t="s">
        <v>184</v>
      </c>
      <c r="J81" s="22"/>
      <c r="K81" s="22"/>
      <c r="L81" s="23"/>
    </row>
    <row r="82" spans="1:12" x14ac:dyDescent="0.25">
      <c r="A82" s="25" t="s">
        <v>70</v>
      </c>
      <c r="B82" s="25" t="s">
        <v>196</v>
      </c>
      <c r="C82" s="25" t="s">
        <v>197</v>
      </c>
      <c r="D82" s="25" t="s">
        <v>171</v>
      </c>
      <c r="E82" s="26"/>
      <c r="F82" s="26"/>
      <c r="G82" s="26"/>
      <c r="H82" s="91"/>
      <c r="I82" s="28" t="s">
        <v>208</v>
      </c>
      <c r="J82" s="28"/>
      <c r="K82" s="28"/>
      <c r="L82" s="25"/>
    </row>
    <row r="83" spans="1:12" x14ac:dyDescent="0.25">
      <c r="A83" s="25" t="s">
        <v>70</v>
      </c>
      <c r="B83" s="25" t="s">
        <v>200</v>
      </c>
      <c r="C83" s="25" t="s">
        <v>12</v>
      </c>
      <c r="D83" s="25" t="s">
        <v>205</v>
      </c>
      <c r="E83" s="26"/>
      <c r="F83" s="26"/>
      <c r="G83" s="26"/>
      <c r="H83" s="91"/>
      <c r="I83" s="102" t="s">
        <v>209</v>
      </c>
      <c r="J83" s="28"/>
      <c r="K83" s="28"/>
      <c r="L83" s="25"/>
    </row>
    <row r="84" spans="1:12" x14ac:dyDescent="0.25">
      <c r="A84" s="29" t="s">
        <v>13</v>
      </c>
      <c r="B84" s="30"/>
      <c r="C84" s="29"/>
      <c r="D84" s="29"/>
      <c r="E84" s="31"/>
      <c r="F84" s="31">
        <f>SUM(F77:F82)</f>
        <v>5481951</v>
      </c>
      <c r="G84" s="31"/>
      <c r="H84" s="32"/>
      <c r="I84" s="32"/>
      <c r="J84" s="22"/>
      <c r="K84" s="22"/>
      <c r="L84" s="33"/>
    </row>
    <row r="85" spans="1:12" x14ac:dyDescent="0.25">
      <c r="A85" s="34" t="s">
        <v>149</v>
      </c>
      <c r="B85" s="35">
        <v>5481951</v>
      </c>
      <c r="C85" s="36" t="s">
        <v>86</v>
      </c>
      <c r="D85" s="36">
        <v>0</v>
      </c>
      <c r="E85" s="36" t="s">
        <v>169</v>
      </c>
      <c r="F85" s="36">
        <f>B85+D85</f>
        <v>5481951</v>
      </c>
      <c r="G85" s="36" t="s">
        <v>43</v>
      </c>
      <c r="H85" s="36">
        <f>F85-F84</f>
        <v>0</v>
      </c>
      <c r="I85" s="36"/>
      <c r="J85" s="37"/>
      <c r="K85" s="38"/>
      <c r="L85" s="39"/>
    </row>
    <row r="86" spans="1:12" x14ac:dyDescent="0.25">
      <c r="A86" s="63"/>
      <c r="B86" s="85"/>
      <c r="C86" s="66"/>
      <c r="D86" s="66"/>
      <c r="E86" s="66"/>
      <c r="F86" s="66"/>
      <c r="G86" s="66"/>
      <c r="H86" s="66"/>
      <c r="I86" s="66"/>
      <c r="J86" s="86"/>
    </row>
    <row r="87" spans="1:12" x14ac:dyDescent="0.25">
      <c r="K87" s="2" t="s">
        <v>100</v>
      </c>
      <c r="L87" s="46">
        <v>46224</v>
      </c>
    </row>
    <row r="88" spans="1:12" x14ac:dyDescent="0.25">
      <c r="K88" s="2" t="s">
        <v>101</v>
      </c>
      <c r="L88" s="46">
        <v>46287</v>
      </c>
    </row>
    <row r="89" spans="1:12" x14ac:dyDescent="0.25">
      <c r="K89" s="2"/>
      <c r="L89" s="46"/>
    </row>
  </sheetData>
  <mergeCells count="8">
    <mergeCell ref="A75:L75"/>
    <mergeCell ref="A59:L59"/>
    <mergeCell ref="A48:L48"/>
    <mergeCell ref="A1:L1"/>
    <mergeCell ref="A4:L4"/>
    <mergeCell ref="A21:L21"/>
    <mergeCell ref="A30:L30"/>
    <mergeCell ref="A12:L12"/>
  </mergeCells>
  <pageMargins left="0.7" right="0.7" top="0.75" bottom="0.75" header="0.3" footer="0.3"/>
  <pageSetup paperSize="17" scale="75" fitToHeight="0" orientation="landscape" r:id="rId1"/>
  <rowBreaks count="1" manualBreakCount="1">
    <brk id="4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8714-F8CD-4784-A8B3-78809E98276E}">
  <dimension ref="A1:L16"/>
  <sheetViews>
    <sheetView workbookViewId="0">
      <selection activeCell="D28" sqref="D28"/>
    </sheetView>
  </sheetViews>
  <sheetFormatPr defaultRowHeight="15" x14ac:dyDescent="0.25"/>
  <cols>
    <col min="1" max="1" width="10.42578125" bestFit="1" customWidth="1"/>
    <col min="2" max="2" width="23.42578125" bestFit="1" customWidth="1"/>
    <col min="3" max="3" width="21.85546875" bestFit="1" customWidth="1"/>
    <col min="4" max="4" width="17.7109375" bestFit="1" customWidth="1"/>
    <col min="5" max="5" width="18.85546875" bestFit="1" customWidth="1"/>
    <col min="6" max="6" width="21.140625" style="77" bestFit="1" customWidth="1"/>
    <col min="7" max="7" width="16.140625" style="77" customWidth="1"/>
    <col min="8" max="8" width="20.85546875" bestFit="1" customWidth="1"/>
    <col min="9" max="9" width="48" bestFit="1" customWidth="1"/>
    <col min="10" max="10" width="17.85546875" style="44" bestFit="1" customWidth="1"/>
    <col min="11" max="11" width="11.7109375" style="44" bestFit="1" customWidth="1"/>
    <col min="12" max="12" width="22.42578125" bestFit="1" customWidth="1"/>
  </cols>
  <sheetData>
    <row r="1" spans="1:12" ht="30" x14ac:dyDescent="0.25">
      <c r="A1" s="16" t="s">
        <v>0</v>
      </c>
      <c r="B1" s="16" t="s">
        <v>10</v>
      </c>
      <c r="C1" s="16" t="s">
        <v>1</v>
      </c>
      <c r="D1" s="16" t="s">
        <v>22</v>
      </c>
      <c r="E1" s="19" t="s">
        <v>49</v>
      </c>
      <c r="F1" s="72" t="s">
        <v>2</v>
      </c>
      <c r="G1" s="72" t="s">
        <v>50</v>
      </c>
      <c r="H1" s="19" t="s">
        <v>8</v>
      </c>
      <c r="I1" s="19" t="s">
        <v>117</v>
      </c>
      <c r="J1" s="19" t="s">
        <v>51</v>
      </c>
      <c r="K1" s="19" t="s">
        <v>141</v>
      </c>
      <c r="L1" s="16" t="s">
        <v>9</v>
      </c>
    </row>
    <row r="2" spans="1:12" x14ac:dyDescent="0.25">
      <c r="A2" s="71" t="s">
        <v>133</v>
      </c>
      <c r="B2" s="71" t="s">
        <v>147</v>
      </c>
      <c r="C2" s="71" t="s">
        <v>135</v>
      </c>
      <c r="D2" s="71" t="s">
        <v>23</v>
      </c>
      <c r="E2" s="73">
        <v>24037</v>
      </c>
      <c r="F2" s="73">
        <v>0</v>
      </c>
      <c r="G2" s="73">
        <v>24037</v>
      </c>
      <c r="H2" s="71" t="s">
        <v>139</v>
      </c>
      <c r="I2" s="71" t="s">
        <v>137</v>
      </c>
      <c r="J2" s="78" t="s">
        <v>136</v>
      </c>
      <c r="K2" s="78" t="s">
        <v>144</v>
      </c>
      <c r="L2" s="71" t="s">
        <v>20</v>
      </c>
    </row>
    <row r="3" spans="1:12" x14ac:dyDescent="0.25">
      <c r="A3" s="52" t="s">
        <v>111</v>
      </c>
      <c r="B3" s="52" t="s">
        <v>112</v>
      </c>
      <c r="C3" s="52" t="s">
        <v>26</v>
      </c>
      <c r="D3" s="52" t="s">
        <v>23</v>
      </c>
      <c r="E3" s="74">
        <v>760000</v>
      </c>
      <c r="F3" s="74">
        <v>1500000</v>
      </c>
      <c r="G3" s="74">
        <v>2260000</v>
      </c>
      <c r="H3" s="54" t="s">
        <v>139</v>
      </c>
      <c r="I3" s="54" t="s">
        <v>126</v>
      </c>
      <c r="J3" s="55" t="s">
        <v>115</v>
      </c>
      <c r="K3" s="55" t="s">
        <v>119</v>
      </c>
      <c r="L3" s="52" t="s">
        <v>11</v>
      </c>
    </row>
    <row r="4" spans="1:12" ht="30" x14ac:dyDescent="0.25">
      <c r="A4" s="52" t="s">
        <v>124</v>
      </c>
      <c r="B4" s="52" t="s">
        <v>123</v>
      </c>
      <c r="C4" s="52" t="s">
        <v>12</v>
      </c>
      <c r="D4" s="52" t="s">
        <v>23</v>
      </c>
      <c r="E4" s="74">
        <v>194974.25</v>
      </c>
      <c r="F4" s="74">
        <v>779897</v>
      </c>
      <c r="G4" s="74">
        <v>779897</v>
      </c>
      <c r="H4" s="54" t="s">
        <v>139</v>
      </c>
      <c r="I4" s="54" t="s">
        <v>125</v>
      </c>
      <c r="J4" s="55" t="s">
        <v>58</v>
      </c>
      <c r="K4" s="55" t="s">
        <v>146</v>
      </c>
      <c r="L4" s="52" t="s">
        <v>11</v>
      </c>
    </row>
    <row r="5" spans="1:12" x14ac:dyDescent="0.25">
      <c r="A5" s="56" t="s">
        <v>52</v>
      </c>
      <c r="B5" s="56" t="s">
        <v>28</v>
      </c>
      <c r="C5" s="56" t="s">
        <v>29</v>
      </c>
      <c r="D5" s="56" t="s">
        <v>23</v>
      </c>
      <c r="E5" s="75">
        <v>4770000</v>
      </c>
      <c r="F5" s="75">
        <v>1500000</v>
      </c>
      <c r="G5" s="74">
        <v>6270000</v>
      </c>
      <c r="H5" s="54" t="s">
        <v>139</v>
      </c>
      <c r="I5" s="57" t="s">
        <v>128</v>
      </c>
      <c r="J5" s="55" t="s">
        <v>58</v>
      </c>
      <c r="K5" s="47" t="s">
        <v>119</v>
      </c>
      <c r="L5" s="54" t="s">
        <v>20</v>
      </c>
    </row>
    <row r="6" spans="1:12" ht="30" x14ac:dyDescent="0.25">
      <c r="A6" s="52" t="s">
        <v>53</v>
      </c>
      <c r="B6" s="52" t="s">
        <v>30</v>
      </c>
      <c r="C6" s="52" t="s">
        <v>12</v>
      </c>
      <c r="D6" s="52" t="s">
        <v>23</v>
      </c>
      <c r="E6" s="74">
        <v>375000</v>
      </c>
      <c r="F6" s="74">
        <v>1165968</v>
      </c>
      <c r="G6" s="74">
        <v>1540968</v>
      </c>
      <c r="H6" s="54" t="s">
        <v>139</v>
      </c>
      <c r="I6" s="54" t="s">
        <v>142</v>
      </c>
      <c r="J6" s="55" t="s">
        <v>58</v>
      </c>
      <c r="K6" s="55" t="s">
        <v>144</v>
      </c>
      <c r="L6" s="52" t="s">
        <v>11</v>
      </c>
    </row>
    <row r="7" spans="1:12" ht="30" x14ac:dyDescent="0.25">
      <c r="A7" s="54" t="s">
        <v>113</v>
      </c>
      <c r="B7" s="54" t="s">
        <v>114</v>
      </c>
      <c r="C7" s="54" t="s">
        <v>4</v>
      </c>
      <c r="D7" s="54" t="s">
        <v>23</v>
      </c>
      <c r="E7" s="74">
        <v>163669.405</v>
      </c>
      <c r="F7" s="74">
        <v>0</v>
      </c>
      <c r="G7" s="74">
        <v>2154677.62</v>
      </c>
      <c r="H7" s="54" t="s">
        <v>139</v>
      </c>
      <c r="I7" s="54" t="s">
        <v>127</v>
      </c>
      <c r="J7" s="55" t="s">
        <v>58</v>
      </c>
      <c r="K7" s="55" t="s">
        <v>145</v>
      </c>
      <c r="L7" s="54" t="s">
        <v>11</v>
      </c>
    </row>
    <row r="8" spans="1:12" ht="30" x14ac:dyDescent="0.25">
      <c r="A8" s="52" t="s">
        <v>41</v>
      </c>
      <c r="B8" s="52" t="s">
        <v>21</v>
      </c>
      <c r="C8" s="52" t="s">
        <v>19</v>
      </c>
      <c r="D8" s="52" t="s">
        <v>24</v>
      </c>
      <c r="E8" s="74">
        <v>72000</v>
      </c>
      <c r="F8" s="74">
        <v>108000</v>
      </c>
      <c r="G8" s="74">
        <v>180000</v>
      </c>
      <c r="H8" s="54" t="s">
        <v>139</v>
      </c>
      <c r="I8" s="54" t="s">
        <v>120</v>
      </c>
      <c r="J8" s="55" t="s">
        <v>58</v>
      </c>
      <c r="K8" s="55" t="s">
        <v>74</v>
      </c>
      <c r="L8" s="52" t="s">
        <v>11</v>
      </c>
    </row>
    <row r="9" spans="1:12" x14ac:dyDescent="0.25">
      <c r="A9" s="52" t="s">
        <v>54</v>
      </c>
      <c r="B9" s="52" t="s">
        <v>31</v>
      </c>
      <c r="C9" s="52" t="s">
        <v>14</v>
      </c>
      <c r="D9" s="52" t="s">
        <v>23</v>
      </c>
      <c r="E9" s="74">
        <v>263500</v>
      </c>
      <c r="F9" s="74">
        <v>1054000</v>
      </c>
      <c r="G9" s="74">
        <v>1317500</v>
      </c>
      <c r="H9" s="54" t="s">
        <v>139</v>
      </c>
      <c r="I9" s="54"/>
      <c r="J9" s="55" t="s">
        <v>58</v>
      </c>
      <c r="K9" s="47" t="s">
        <v>143</v>
      </c>
      <c r="L9" s="52" t="s">
        <v>11</v>
      </c>
    </row>
    <row r="10" spans="1:12" x14ac:dyDescent="0.25">
      <c r="A10" s="52" t="s">
        <v>55</v>
      </c>
      <c r="B10" s="52" t="s">
        <v>33</v>
      </c>
      <c r="C10" s="52" t="s">
        <v>34</v>
      </c>
      <c r="D10" s="52" t="s">
        <v>23</v>
      </c>
      <c r="E10" s="74">
        <v>180583</v>
      </c>
      <c r="F10" s="74">
        <v>722328</v>
      </c>
      <c r="G10" s="74">
        <v>902911</v>
      </c>
      <c r="H10" s="54" t="s">
        <v>139</v>
      </c>
      <c r="I10" s="54"/>
      <c r="J10" s="55" t="s">
        <v>58</v>
      </c>
      <c r="K10" s="55" t="s">
        <v>143</v>
      </c>
      <c r="L10" s="52" t="s">
        <v>11</v>
      </c>
    </row>
    <row r="11" spans="1:12" x14ac:dyDescent="0.25">
      <c r="A11" s="56" t="s">
        <v>67</v>
      </c>
      <c r="B11" s="56" t="s">
        <v>32</v>
      </c>
      <c r="C11" s="56" t="s">
        <v>75</v>
      </c>
      <c r="D11" s="56" t="s">
        <v>25</v>
      </c>
      <c r="E11" s="75">
        <v>32000</v>
      </c>
      <c r="F11" s="75">
        <v>12000</v>
      </c>
      <c r="G11" s="74">
        <v>44000</v>
      </c>
      <c r="H11" s="54" t="s">
        <v>139</v>
      </c>
      <c r="I11" s="57"/>
      <c r="J11" s="55" t="s">
        <v>58</v>
      </c>
      <c r="K11" s="55" t="s">
        <v>59</v>
      </c>
      <c r="L11" s="54" t="s">
        <v>11</v>
      </c>
    </row>
    <row r="12" spans="1:12" x14ac:dyDescent="0.25">
      <c r="A12" s="52" t="s">
        <v>67</v>
      </c>
      <c r="B12" s="52" t="s">
        <v>32</v>
      </c>
      <c r="C12" s="52" t="s">
        <v>75</v>
      </c>
      <c r="D12" s="52" t="s">
        <v>24</v>
      </c>
      <c r="E12" s="74">
        <v>50000</v>
      </c>
      <c r="F12" s="74">
        <v>30000</v>
      </c>
      <c r="G12" s="74">
        <v>80000</v>
      </c>
      <c r="H12" s="54" t="s">
        <v>139</v>
      </c>
      <c r="I12" s="54"/>
      <c r="J12" s="55" t="s">
        <v>58</v>
      </c>
      <c r="K12" s="55" t="s">
        <v>59</v>
      </c>
      <c r="L12" s="52" t="s">
        <v>11</v>
      </c>
    </row>
    <row r="13" spans="1:12" ht="30" x14ac:dyDescent="0.25">
      <c r="A13" s="52" t="s">
        <v>129</v>
      </c>
      <c r="B13" s="52" t="s">
        <v>130</v>
      </c>
      <c r="C13" s="52" t="s">
        <v>131</v>
      </c>
      <c r="D13" s="52" t="s">
        <v>23</v>
      </c>
      <c r="E13" s="74">
        <v>325922.5</v>
      </c>
      <c r="F13" s="74">
        <v>0</v>
      </c>
      <c r="G13" s="74">
        <v>325923</v>
      </c>
      <c r="H13" s="54" t="s">
        <v>139</v>
      </c>
      <c r="I13" s="54" t="s">
        <v>132</v>
      </c>
      <c r="J13" s="55" t="s">
        <v>58</v>
      </c>
      <c r="K13" s="55" t="s">
        <v>74</v>
      </c>
      <c r="L13" s="52" t="s">
        <v>11</v>
      </c>
    </row>
    <row r="14" spans="1:12" x14ac:dyDescent="0.25">
      <c r="A14" s="52" t="s">
        <v>102</v>
      </c>
      <c r="B14" s="52" t="s">
        <v>82</v>
      </c>
      <c r="C14" s="52" t="s">
        <v>19</v>
      </c>
      <c r="D14" s="52" t="s">
        <v>25</v>
      </c>
      <c r="E14" s="74">
        <v>21990</v>
      </c>
      <c r="F14" s="74">
        <v>87960</v>
      </c>
      <c r="G14" s="74">
        <v>109950</v>
      </c>
      <c r="H14" s="54" t="s">
        <v>139</v>
      </c>
      <c r="I14" s="54"/>
      <c r="J14" s="55" t="s">
        <v>58</v>
      </c>
      <c r="K14" s="55" t="s">
        <v>83</v>
      </c>
      <c r="L14" s="52" t="s">
        <v>11</v>
      </c>
    </row>
    <row r="15" spans="1:12" x14ac:dyDescent="0.25">
      <c r="A15" s="52" t="s">
        <v>103</v>
      </c>
      <c r="B15" s="52" t="s">
        <v>91</v>
      </c>
      <c r="C15" s="52" t="s">
        <v>92</v>
      </c>
      <c r="D15" s="52" t="s">
        <v>25</v>
      </c>
      <c r="E15" s="74">
        <v>14500</v>
      </c>
      <c r="F15" s="74">
        <v>58000</v>
      </c>
      <c r="G15" s="74">
        <v>72500</v>
      </c>
      <c r="H15" s="54" t="s">
        <v>139</v>
      </c>
      <c r="I15" s="54"/>
      <c r="J15" s="55" t="s">
        <v>58</v>
      </c>
      <c r="K15" s="55" t="s">
        <v>140</v>
      </c>
      <c r="L15" s="52" t="s">
        <v>11</v>
      </c>
    </row>
    <row r="16" spans="1:12" x14ac:dyDescent="0.25">
      <c r="A16" s="20" t="s">
        <v>109</v>
      </c>
      <c r="B16" s="20" t="s">
        <v>96</v>
      </c>
      <c r="C16" s="20" t="s">
        <v>16</v>
      </c>
      <c r="D16" s="20" t="s">
        <v>23</v>
      </c>
      <c r="E16" s="76">
        <v>0</v>
      </c>
      <c r="F16" s="76">
        <v>0</v>
      </c>
      <c r="G16" s="76">
        <v>0</v>
      </c>
      <c r="H16" s="24" t="s">
        <v>139</v>
      </c>
      <c r="I16" s="24" t="s">
        <v>121</v>
      </c>
      <c r="J16" s="47" t="s">
        <v>58</v>
      </c>
      <c r="K16" s="47" t="s">
        <v>119</v>
      </c>
      <c r="L16" s="20" t="s">
        <v>11</v>
      </c>
    </row>
  </sheetData>
  <autoFilter ref="A1:L16" xr:uid="{4D188714-F8CD-4784-A8B3-78809E98276E}">
    <sortState xmlns:xlrd2="http://schemas.microsoft.com/office/spreadsheetml/2017/richdata2" ref="A2:L16">
      <sortCondition ref="A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</vt:lpstr>
      <vt:lpstr>Sheet1</vt:lpstr>
      <vt:lpstr>Program!Print_Area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jljensen</dc:creator>
  <cp:lastModifiedBy>David Kovarik</cp:lastModifiedBy>
  <cp:lastPrinted>2026-03-20T18:15:12Z</cp:lastPrinted>
  <dcterms:created xsi:type="dcterms:W3CDTF">2014-12-05T21:31:44Z</dcterms:created>
  <dcterms:modified xsi:type="dcterms:W3CDTF">2026-09-23T18:28:50Z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